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22992" windowHeight="9972" firstSheet="1" activeTab="1"/>
  </bookViews>
  <sheets>
    <sheet name="Дороги_23-25 от 26.12.2022" sheetId="1" state="hidden" r:id="rId1"/>
    <sheet name="Дороги_24-26 от 11.04.2024" sheetId="2" r:id="rId2"/>
  </sheets>
  <externalReferences>
    <externalReference r:id="rId3"/>
  </externalReferences>
  <definedNames>
    <definedName name="Z_2BCE837A_C973_4460_ACCC_A417BD0E8442_.wvu.Cols" localSheetId="0" hidden="1">'Дороги_23-25 от 26.12.2022'!$B:$E,'Дороги_23-25 от 26.12.2022'!$G:$I,'Дороги_23-25 от 26.12.2022'!$K:$K,'Дороги_23-25 от 26.12.2022'!$M:$M</definedName>
    <definedName name="Z_2BCE837A_C973_4460_ACCC_A417BD0E8442_.wvu.Cols" localSheetId="1" hidden="1">'Дороги_24-26 от 11.04.2024'!$B:$E,'Дороги_24-26 от 11.04.2024'!$G:$I,'Дороги_24-26 от 11.04.2024'!$K:$K,'Дороги_24-26 от 11.04.2024'!$M:$M</definedName>
    <definedName name="Z_2BCE837A_C973_4460_ACCC_A417BD0E8442_.wvu.PrintArea" localSheetId="0" hidden="1">'Дороги_23-25 от 26.12.2022'!$A$1:$L$14</definedName>
    <definedName name="Z_2BCE837A_C973_4460_ACCC_A417BD0E8442_.wvu.PrintArea" localSheetId="1" hidden="1">'Дороги_24-26 от 11.04.2024'!$A$1:$L$17</definedName>
    <definedName name="Z_2BCE837A_C973_4460_ACCC_A417BD0E8442_.wvu.PrintTitles" localSheetId="0" hidden="1">'Дороги_23-25 от 26.12.2022'!$3:$4</definedName>
    <definedName name="Z_2BCE837A_C973_4460_ACCC_A417BD0E8442_.wvu.PrintTitles" localSheetId="1" hidden="1">'Дороги_24-26 от 11.04.2024'!$3:$3</definedName>
    <definedName name="Z_2BCE837A_C973_4460_ACCC_A417BD0E8442_.wvu.Rows" localSheetId="0" hidden="1">'Дороги_23-25 от 26.12.2022'!$4:$4</definedName>
    <definedName name="Z_2BCE837A_C973_4460_ACCC_A417BD0E8442_.wvu.Rows" localSheetId="1" hidden="1">'Дороги_24-26 от 11.04.2024'!#REF!</definedName>
    <definedName name="_xlnm.Print_Titles" localSheetId="0">'Дороги_23-25 от 26.12.2022'!$3:$4</definedName>
    <definedName name="_xlnm.Print_Titles" localSheetId="1">'Дороги_24-26 от 11.04.2024'!$3:$3</definedName>
    <definedName name="_xlnm.Print_Area" localSheetId="0">'Дороги_23-25 от 26.12.2022'!$A$1:$L$14</definedName>
    <definedName name="_xlnm.Print_Area" localSheetId="1">'Дороги_24-26 от 11.04.2024'!$A$1:$L$17</definedName>
  </definedNames>
  <calcPr calcId="125725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F13" i="2"/>
  <c r="F14"/>
  <c r="F10"/>
  <c r="F9" s="1"/>
  <c r="F5" s="1"/>
  <c r="F4" s="1"/>
  <c r="L4"/>
  <c r="J4"/>
  <c r="G4"/>
  <c r="H4"/>
  <c r="I4"/>
  <c r="K4"/>
  <c r="L10"/>
  <c r="L14"/>
  <c r="J14"/>
  <c r="J9" s="1"/>
  <c r="L13"/>
  <c r="J13"/>
  <c r="L7"/>
  <c r="J7"/>
  <c r="F7"/>
  <c r="G9"/>
  <c r="H9"/>
  <c r="I9"/>
  <c r="K9"/>
  <c r="L9" l="1"/>
  <c r="M17"/>
  <c r="M7" s="1"/>
  <c r="M16"/>
  <c r="M15"/>
  <c r="M12"/>
  <c r="L5"/>
  <c r="J5"/>
  <c r="M10"/>
  <c r="M9" s="1"/>
  <c r="K5"/>
  <c r="K6" s="1"/>
  <c r="H5"/>
  <c r="H6" s="1"/>
  <c r="I5"/>
  <c r="I6" s="1"/>
  <c r="G5"/>
  <c r="G6" s="1"/>
  <c r="L6" l="1"/>
  <c r="L8" s="1"/>
  <c r="J6"/>
  <c r="F6"/>
  <c r="F8" s="1"/>
  <c r="J8"/>
  <c r="G8"/>
  <c r="I8"/>
  <c r="H8"/>
  <c r="K8"/>
  <c r="M5"/>
  <c r="M6" s="1"/>
  <c r="J7" i="1"/>
  <c r="F7"/>
  <c r="L7"/>
  <c r="L11"/>
  <c r="J11"/>
  <c r="F11"/>
  <c r="L10"/>
  <c r="J10"/>
  <c r="F10"/>
  <c r="G9" l="1"/>
  <c r="G5" s="1"/>
  <c r="H9"/>
  <c r="I9"/>
  <c r="I5" s="1"/>
  <c r="J9"/>
  <c r="J5" s="1"/>
  <c r="K9"/>
  <c r="K5" s="1"/>
  <c r="L9"/>
  <c r="L5" s="1"/>
  <c r="F9"/>
  <c r="F5" s="1"/>
  <c r="H5"/>
  <c r="G6" l="1"/>
  <c r="H6"/>
  <c r="I6"/>
  <c r="J6"/>
  <c r="K6"/>
  <c r="L6"/>
  <c r="F6"/>
  <c r="M14" l="1"/>
  <c r="M13"/>
  <c r="M12"/>
  <c r="M11" l="1"/>
  <c r="M7"/>
  <c r="M10" l="1"/>
  <c r="M9" s="1"/>
  <c r="M5" s="1"/>
  <c r="M6" s="1"/>
</calcChain>
</file>

<file path=xl/sharedStrings.xml><?xml version="1.0" encoding="utf-8"?>
<sst xmlns="http://schemas.openxmlformats.org/spreadsheetml/2006/main" count="47" uniqueCount="33">
  <si>
    <t>(тыс. рублей)</t>
  </si>
  <si>
    <t>2021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</si>
  <si>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</si>
  <si>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</si>
  <si>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</si>
  <si>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</si>
  <si>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</si>
  <si>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</si>
  <si>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</si>
  <si>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</si>
  <si>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</si>
  <si>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</si>
  <si>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</si>
  <si>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</si>
  <si>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</si>
  <si>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</si>
  <si>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</si>
  <si>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</si>
  <si>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</si>
  <si>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Расходы за счет средств областного дорожного фонда министерства транспорта и дорожного хозяйства области</t>
  </si>
  <si>
    <t>Информация о расходах областного дорожного фонда 
министерства транспорта и дорожного хозяйства Саратовской области
на 2023 год и на плановый период 2024 и 2025 годов*</t>
  </si>
  <si>
    <t>2025 год</t>
  </si>
  <si>
    <t>*  в соответствии с Законом Саратовской области «Об областном бюджете на 2023 год и на плановый период 2024 и 2025 годов» в редакции от 26.12.2022 года</t>
  </si>
  <si>
    <t>Региональный проект «Региональная и местная дорожная сеть»</t>
  </si>
  <si>
    <t>Региональный проект «Общесистемные меры развития дорожного хозяйства»</t>
  </si>
  <si>
    <t>Комплекс процессных мероприятий «Развитие и обеспечение сохранности сети автомобильных дорог Саратовской области»</t>
  </si>
  <si>
    <t>Комплекс процессных мероприятий «Повышение безопасности дорожного движения в Саратовской области»</t>
  </si>
  <si>
    <r>
      <t xml:space="preserve">     III. Государственная программа Саратовской области «Комплексное развитие сельских территорий». Региональный проект «Развитие транспортной инфраструктуры на сельских территориях»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</si>
  <si>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2026 год</t>
  </si>
  <si>
    <t>Информация о расходах областного дорожного фонда 
министерства транспорта и дорожного хозяйства Саратовской области
на 2024 год и на плановый период 2025 и 2026 годов*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</si>
  <si>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</t>
    </r>
  </si>
  <si>
    <t>Региональный проект «Содействие развитию автомобильных дорог регионального, межмуниципального и местного значения»</t>
  </si>
  <si>
    <t>*  в соответствии с Законом Саратовской области «Об областном бюджете на 2024 год и на плановый период 2025 и 2026 годов» от 11.04.2024 года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</si>
</sst>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"/>
  </numFmts>
  <fonts count="20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  <font>
      <i/>
      <sz val="10"/>
      <name val="PT Astra Serif"/>
      <family val="1"/>
      <charset val="204"/>
    </font>
    <font>
      <b/>
      <sz val="12"/>
      <color rgb="FF92D05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5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wrapText="1"/>
    </xf>
    <xf numFmtId="165" fontId="18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adc4\&#1091;&#1087;&#1088;&#1072;&#1074;&#1083;&#1077;&#1085;&#1080;&#1077;%20&#1101;&#1080;&#1092;\&#1055;&#1077;&#1096;&#1082;&#1086;&#1074;&#1072;%20&#1045;.&#1042;\2022%20&#1075;&#1086;&#1076;%20(&#1092;&#1086;&#1088;&#1084;&#1091;&#1083;&#1099;)\&#1056;&#1072;&#1073;&#1086;&#1095;&#1080;&#1077;%20&#1090;&#1072;&#1073;&#1083;&#1080;&#1094;&#1099;\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"/>
  <sheetViews>
    <sheetView view="pageBreakPreview" topLeftCell="A8" zoomScale="80" zoomScaleNormal="90" zoomScaleSheetLayoutView="80" workbookViewId="0">
      <selection activeCell="A15" sqref="A15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18.75" customHeight="1">
      <c r="A2" s="2"/>
      <c r="B2" s="3"/>
      <c r="C2" s="3"/>
      <c r="D2" s="3"/>
      <c r="E2" s="3"/>
      <c r="F2" s="32" t="s">
        <v>0</v>
      </c>
      <c r="G2" s="32"/>
      <c r="H2" s="32"/>
      <c r="I2" s="32"/>
      <c r="J2" s="32"/>
      <c r="K2" s="32"/>
      <c r="L2" s="32"/>
      <c r="M2" s="32"/>
      <c r="N2" s="4"/>
    </row>
    <row r="3" spans="1:14" ht="27.75" customHeight="1">
      <c r="A3" s="33"/>
      <c r="B3" s="33" t="s">
        <v>1</v>
      </c>
      <c r="C3" s="33"/>
      <c r="D3" s="33"/>
      <c r="E3" s="33"/>
      <c r="F3" s="34" t="s">
        <v>2</v>
      </c>
      <c r="G3" s="34"/>
      <c r="H3" s="34"/>
      <c r="I3" s="34"/>
      <c r="J3" s="34" t="s">
        <v>3</v>
      </c>
      <c r="K3" s="34"/>
      <c r="L3" s="34" t="s">
        <v>21</v>
      </c>
      <c r="M3" s="34"/>
    </row>
    <row r="4" spans="1:14" ht="30" hidden="1" customHeight="1">
      <c r="A4" s="33"/>
      <c r="B4" s="24" t="s">
        <v>4</v>
      </c>
      <c r="C4" s="24" t="s">
        <v>5</v>
      </c>
      <c r="D4" s="24" t="s">
        <v>6</v>
      </c>
      <c r="E4" s="24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16594984.900000002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11537506.700000003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ref="M6" si="2">M5-M7</f>
        <v>#REF!</v>
      </c>
    </row>
    <row r="7" spans="1:14" ht="17.25" customHeight="1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16322668.400000002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16901285.600000001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4" s="16" customFormat="1" ht="34.5" customHeight="1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15450581.3+550.3</f>
        <v>15451131.600000001</v>
      </c>
      <c r="G10" s="18"/>
      <c r="H10" s="18"/>
      <c r="I10" s="18"/>
      <c r="J10" s="18">
        <f>16029378.5+550.3</f>
        <v>16029928.800000001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>
      <c r="A14" s="30" t="s">
        <v>22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9" priority="9" stopIfTrue="1" operator="equal">
      <formula>0</formula>
    </cfRule>
  </conditionalFormatting>
  <conditionalFormatting sqref="M14 B5:M13">
    <cfRule type="cellIs" dxfId="8" priority="8" operator="equal">
      <formula>0</formula>
    </cfRule>
  </conditionalFormatting>
  <conditionalFormatting sqref="A5:A8">
    <cfRule type="cellIs" dxfId="7" priority="7" operator="equal">
      <formula>0</formula>
    </cfRule>
  </conditionalFormatting>
  <conditionalFormatting sqref="A14">
    <cfRule type="cellIs" dxfId="6" priority="4" stopIfTrue="1" operator="equal">
      <formula>0</formula>
    </cfRule>
  </conditionalFormatting>
  <conditionalFormatting sqref="F8:L8">
    <cfRule type="cellIs" dxfId="5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7"/>
  <sheetViews>
    <sheetView tabSelected="1" view="pageBreakPreview" zoomScaleNormal="90" zoomScaleSheetLayoutView="100" workbookViewId="0">
      <selection activeCell="F6" sqref="F6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4" width="26.44140625" style="1" customWidth="1"/>
    <col min="15" max="15" width="15" style="1" customWidth="1"/>
    <col min="16" max="16" width="19.77734375" style="1" customWidth="1"/>
    <col min="17" max="16384" width="8.88671875" style="1"/>
  </cols>
  <sheetData>
    <row r="1" spans="1:16" ht="59.4" customHeight="1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6" ht="18.75" customHeight="1">
      <c r="A2" s="2"/>
      <c r="B2" s="3"/>
      <c r="C2" s="3"/>
      <c r="D2" s="3"/>
      <c r="E2" s="3"/>
      <c r="F2" s="32" t="s">
        <v>0</v>
      </c>
      <c r="G2" s="32"/>
      <c r="H2" s="32"/>
      <c r="I2" s="32"/>
      <c r="J2" s="32"/>
      <c r="K2" s="32"/>
      <c r="L2" s="32"/>
      <c r="M2" s="32"/>
      <c r="N2" s="4"/>
    </row>
    <row r="3" spans="1:16" ht="27.75" customHeight="1">
      <c r="A3" s="27"/>
      <c r="B3" s="33" t="s">
        <v>1</v>
      </c>
      <c r="C3" s="33"/>
      <c r="D3" s="33"/>
      <c r="E3" s="33"/>
      <c r="F3" s="34" t="s">
        <v>3</v>
      </c>
      <c r="G3" s="34"/>
      <c r="H3" s="34"/>
      <c r="I3" s="34"/>
      <c r="J3" s="34" t="s">
        <v>21</v>
      </c>
      <c r="K3" s="34"/>
      <c r="L3" s="34" t="s">
        <v>28</v>
      </c>
      <c r="M3" s="34"/>
    </row>
    <row r="4" spans="1:16" ht="27.75" hidden="1" customHeight="1">
      <c r="A4" s="27"/>
      <c r="B4" s="27"/>
      <c r="C4" s="27"/>
      <c r="D4" s="27"/>
      <c r="E4" s="27"/>
      <c r="F4" s="29">
        <f>F5-17676492.6-550.3-420</f>
        <v>9.9999998509929355E-2</v>
      </c>
      <c r="G4" s="29">
        <f t="shared" ref="G4:K4" si="0">G5-15831282.9-550.3-420</f>
        <v>-15832253.200000001</v>
      </c>
      <c r="H4" s="29">
        <f t="shared" si="0"/>
        <v>-15832253.200000001</v>
      </c>
      <c r="I4" s="29">
        <f t="shared" si="0"/>
        <v>-15832253.200000001</v>
      </c>
      <c r="J4" s="29">
        <f>J5-12147923.2-550.3-420</f>
        <v>7.4510353442747146E-10</v>
      </c>
      <c r="K4" s="29">
        <f t="shared" si="0"/>
        <v>-15832253.200000001</v>
      </c>
      <c r="L4" s="29">
        <f>L5-19510134.1-550.3-420</f>
        <v>-2.9801867640344426E-9</v>
      </c>
      <c r="M4" s="28"/>
    </row>
    <row r="5" spans="1:16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F9+F15+F16+6.8</f>
        <v>17677463</v>
      </c>
      <c r="G5" s="9">
        <f t="shared" ref="G5:L5" si="1">G9+G15+G16</f>
        <v>0</v>
      </c>
      <c r="H5" s="9">
        <f t="shared" si="1"/>
        <v>0</v>
      </c>
      <c r="I5" s="9">
        <f t="shared" si="1"/>
        <v>0</v>
      </c>
      <c r="J5" s="9">
        <f t="shared" si="1"/>
        <v>12148893.5</v>
      </c>
      <c r="K5" s="9">
        <f t="shared" si="1"/>
        <v>0</v>
      </c>
      <c r="L5" s="9">
        <f t="shared" si="1"/>
        <v>19511104.399999999</v>
      </c>
      <c r="M5" s="10" t="e">
        <f>M9+M15+M16</f>
        <v>#REF!</v>
      </c>
    </row>
    <row r="6" spans="1:16" ht="18" customHeight="1">
      <c r="A6" s="11" t="s">
        <v>11</v>
      </c>
      <c r="B6" s="26">
        <v>11728999</v>
      </c>
      <c r="C6" s="26">
        <v>11204757.800000001</v>
      </c>
      <c r="D6" s="26">
        <v>95.530384135935222</v>
      </c>
      <c r="E6" s="26">
        <v>524241.19999999925</v>
      </c>
      <c r="F6" s="12">
        <f>F5-F7</f>
        <v>14570754.800000001</v>
      </c>
      <c r="G6" s="12">
        <f t="shared" ref="G6:L6" si="2">G5-G7</f>
        <v>0</v>
      </c>
      <c r="H6" s="12">
        <f t="shared" si="2"/>
        <v>0</v>
      </c>
      <c r="I6" s="12">
        <f t="shared" si="2"/>
        <v>0</v>
      </c>
      <c r="J6" s="12">
        <f t="shared" si="2"/>
        <v>9898279.8000000007</v>
      </c>
      <c r="K6" s="12">
        <f t="shared" si="2"/>
        <v>0</v>
      </c>
      <c r="L6" s="12">
        <f t="shared" si="2"/>
        <v>9984773.2999999989</v>
      </c>
      <c r="M6" s="13" t="e">
        <f t="shared" ref="M6" si="3">M5-M7</f>
        <v>#REF!</v>
      </c>
    </row>
    <row r="7" spans="1:16" ht="17.25" customHeight="1">
      <c r="A7" s="11" t="s">
        <v>12</v>
      </c>
      <c r="B7" s="26">
        <v>3824000</v>
      </c>
      <c r="C7" s="26">
        <v>3823999.9</v>
      </c>
      <c r="D7" s="26">
        <v>99.999997384937245</v>
      </c>
      <c r="E7" s="26">
        <v>0.10000000009313226</v>
      </c>
      <c r="F7" s="12">
        <f>2426695.9+608888.6+71123.7</f>
        <v>3106708.2</v>
      </c>
      <c r="G7" s="12"/>
      <c r="H7" s="12"/>
      <c r="I7" s="12"/>
      <c r="J7" s="12">
        <f>2051509.4+136496.8+62607.5</f>
        <v>2250613.6999999997</v>
      </c>
      <c r="K7" s="12"/>
      <c r="L7" s="12">
        <f>9208584.1+101393.6+216353.4</f>
        <v>9526331.0999999996</v>
      </c>
      <c r="M7" s="13" t="e">
        <f>#REF!+#REF!+#REF!+M17</f>
        <v>#REF!</v>
      </c>
    </row>
    <row r="8" spans="1:16" ht="17.25" customHeight="1">
      <c r="A8" s="20" t="s">
        <v>16</v>
      </c>
      <c r="B8" s="8"/>
      <c r="C8" s="8"/>
      <c r="D8" s="8"/>
      <c r="E8" s="8"/>
      <c r="F8" s="23">
        <f>F5-F6-F7</f>
        <v>0</v>
      </c>
      <c r="G8" s="23">
        <f t="shared" ref="G8:L8" si="4">G5-G6-G7</f>
        <v>0</v>
      </c>
      <c r="H8" s="23">
        <f t="shared" si="4"/>
        <v>0</v>
      </c>
      <c r="I8" s="23">
        <f t="shared" si="4"/>
        <v>0</v>
      </c>
      <c r="J8" s="23">
        <f t="shared" si="4"/>
        <v>0</v>
      </c>
      <c r="K8" s="23">
        <f t="shared" si="4"/>
        <v>0</v>
      </c>
      <c r="L8" s="23">
        <f t="shared" si="4"/>
        <v>0</v>
      </c>
      <c r="M8" s="13"/>
    </row>
    <row r="9" spans="1:16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9">
        <f>F10+F11+F12+F13+F14</f>
        <v>16844770.300000001</v>
      </c>
      <c r="G9" s="9">
        <f t="shared" ref="G9:L9" si="5">G10+G11+G12+G13+G14</f>
        <v>0</v>
      </c>
      <c r="H9" s="9">
        <f t="shared" si="5"/>
        <v>0</v>
      </c>
      <c r="I9" s="9">
        <f t="shared" si="5"/>
        <v>0</v>
      </c>
      <c r="J9" s="9">
        <f t="shared" si="5"/>
        <v>11859611</v>
      </c>
      <c r="K9" s="9">
        <f t="shared" si="5"/>
        <v>0</v>
      </c>
      <c r="L9" s="9">
        <f t="shared" si="5"/>
        <v>19247179</v>
      </c>
      <c r="M9" s="10" t="e">
        <f>M10+M12</f>
        <v>#REF!</v>
      </c>
    </row>
    <row r="10" spans="1:16" s="16" customFormat="1" ht="34.5" customHeight="1">
      <c r="A10" s="17" t="s">
        <v>31</v>
      </c>
      <c r="B10" s="15"/>
      <c r="C10" s="15"/>
      <c r="D10" s="15"/>
      <c r="E10" s="15"/>
      <c r="F10" s="18">
        <f>1116245.4</f>
        <v>1116245.3999999999</v>
      </c>
      <c r="G10" s="18"/>
      <c r="H10" s="18"/>
      <c r="I10" s="18"/>
      <c r="J10" s="18">
        <v>20000</v>
      </c>
      <c r="K10" s="18"/>
      <c r="L10" s="18">
        <f>50000+780000</f>
        <v>830000</v>
      </c>
      <c r="M10" s="10" t="e">
        <f>#REF!+#REF!+#REF!+#REF!+#REF!+#REF!+#REF!+#REF!+#REF!+#REF!</f>
        <v>#REF!</v>
      </c>
      <c r="N10" s="25"/>
      <c r="O10" s="25"/>
      <c r="P10" s="25"/>
    </row>
    <row r="11" spans="1:16" s="16" customFormat="1" ht="34.5" customHeight="1">
      <c r="A11" s="17" t="s">
        <v>23</v>
      </c>
      <c r="B11" s="15"/>
      <c r="C11" s="15"/>
      <c r="D11" s="15"/>
      <c r="E11" s="15"/>
      <c r="F11" s="18">
        <v>7131780.9000000004</v>
      </c>
      <c r="G11" s="18"/>
      <c r="H11" s="18"/>
      <c r="I11" s="18"/>
      <c r="J11" s="18">
        <v>6459138.2000000002</v>
      </c>
      <c r="K11" s="18"/>
      <c r="L11" s="18">
        <v>13361525.800000001</v>
      </c>
      <c r="M11" s="10"/>
      <c r="N11" s="25"/>
      <c r="O11" s="25"/>
      <c r="P11" s="25"/>
    </row>
    <row r="12" spans="1:16" s="16" customFormat="1" ht="36" customHeight="1">
      <c r="A12" s="17" t="s">
        <v>24</v>
      </c>
      <c r="B12" s="15"/>
      <c r="C12" s="15"/>
      <c r="D12" s="15"/>
      <c r="E12" s="15"/>
      <c r="F12" s="18">
        <v>96123.7</v>
      </c>
      <c r="G12" s="18"/>
      <c r="H12" s="18"/>
      <c r="I12" s="18"/>
      <c r="J12" s="18">
        <v>87607.5</v>
      </c>
      <c r="K12" s="18"/>
      <c r="L12" s="18">
        <v>243093.7</v>
      </c>
      <c r="M12" s="10" t="e">
        <f>#REF!+#REF!+#REF!+#REF!+#REF!</f>
        <v>#REF!</v>
      </c>
    </row>
    <row r="13" spans="1:16" s="16" customFormat="1" ht="36" customHeight="1">
      <c r="A13" s="17" t="s">
        <v>25</v>
      </c>
      <c r="B13" s="15"/>
      <c r="C13" s="15"/>
      <c r="D13" s="15"/>
      <c r="E13" s="15"/>
      <c r="F13" s="18">
        <f>7627929.9+550.3+999.3</f>
        <v>7629479.5</v>
      </c>
      <c r="G13" s="18"/>
      <c r="H13" s="18"/>
      <c r="I13" s="18"/>
      <c r="J13" s="18">
        <f>4337520.9+550.3</f>
        <v>4338071.2</v>
      </c>
      <c r="K13" s="18"/>
      <c r="L13" s="18">
        <f>4089271.6+550.3</f>
        <v>4089821.9</v>
      </c>
      <c r="M13" s="21"/>
    </row>
    <row r="14" spans="1:16" s="16" customFormat="1" ht="36" customHeight="1">
      <c r="A14" s="17" t="s">
        <v>26</v>
      </c>
      <c r="B14" s="15"/>
      <c r="C14" s="15"/>
      <c r="D14" s="15"/>
      <c r="E14" s="15"/>
      <c r="F14" s="18">
        <f>870720.8+420</f>
        <v>871140.8</v>
      </c>
      <c r="G14" s="18"/>
      <c r="H14" s="18"/>
      <c r="I14" s="18"/>
      <c r="J14" s="18">
        <f>954374.1+420</f>
        <v>954794.1</v>
      </c>
      <c r="K14" s="18"/>
      <c r="L14" s="18">
        <f>722317.6+420</f>
        <v>722737.6</v>
      </c>
      <c r="M14" s="21"/>
    </row>
    <row r="15" spans="1:16" s="16" customFormat="1" ht="121.8" customHeight="1">
      <c r="A15" s="19" t="s">
        <v>30</v>
      </c>
      <c r="B15" s="15">
        <v>99791.6</v>
      </c>
      <c r="C15" s="15">
        <v>97892</v>
      </c>
      <c r="D15" s="15">
        <v>98.096432966301762</v>
      </c>
      <c r="E15" s="15">
        <v>1899.6000000000058</v>
      </c>
      <c r="F15" s="18">
        <v>150000</v>
      </c>
      <c r="G15" s="18"/>
      <c r="H15" s="18"/>
      <c r="I15" s="18"/>
      <c r="J15" s="18">
        <v>150000</v>
      </c>
      <c r="K15" s="18"/>
      <c r="L15" s="18">
        <v>150000</v>
      </c>
      <c r="M15" s="21">
        <f>'[1]Роспись_2022-2024'!S208/1000</f>
        <v>35000</v>
      </c>
    </row>
    <row r="16" spans="1:16" ht="83.4" customHeight="1">
      <c r="A16" s="19" t="s">
        <v>27</v>
      </c>
      <c r="B16" s="8"/>
      <c r="C16" s="8"/>
      <c r="D16" s="8"/>
      <c r="E16" s="8">
        <v>0</v>
      </c>
      <c r="F16" s="18">
        <v>682685.9</v>
      </c>
      <c r="G16" s="18"/>
      <c r="H16" s="18"/>
      <c r="I16" s="18"/>
      <c r="J16" s="18">
        <v>139282.5</v>
      </c>
      <c r="K16" s="18"/>
      <c r="L16" s="18">
        <v>113925.4</v>
      </c>
      <c r="M16" s="21">
        <f>'[1]Роспись_2022-2024'!S215/1000</f>
        <v>43293.88</v>
      </c>
    </row>
    <row r="17" spans="1:13" s="16" customFormat="1" ht="39.6" customHeight="1">
      <c r="A17" s="30" t="s">
        <v>32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2">
        <f>('[1]Роспись_2022-2024'!S218+'[1]Роспись_2022-2024'!S221+'[1]Роспись_2022-2024'!S224)/1000</f>
        <v>42428</v>
      </c>
    </row>
  </sheetData>
  <sheetProtection password="BEAD" sheet="1" objects="1" scenarios="1" formatCells="0" formatColumns="0" formatRows="0" insertColumns="0" insertRows="0" insertHyperlinks="0" deleteColumns="0" deleteRows="0" sort="0" autoFilter="0" pivotTables="0"/>
  <mergeCells count="7">
    <mergeCell ref="A17:L17"/>
    <mergeCell ref="A1:M1"/>
    <mergeCell ref="F2:M2"/>
    <mergeCell ref="B3:E3"/>
    <mergeCell ref="F3:I3"/>
    <mergeCell ref="J3:K3"/>
    <mergeCell ref="L3:M3"/>
  </mergeCells>
  <conditionalFormatting sqref="A9:A16">
    <cfRule type="cellIs" dxfId="4" priority="5" stopIfTrue="1" operator="equal">
      <formula>0</formula>
    </cfRule>
  </conditionalFormatting>
  <conditionalFormatting sqref="M17 B5:M16">
    <cfRule type="cellIs" dxfId="3" priority="4" operator="equal">
      <formula>0</formula>
    </cfRule>
  </conditionalFormatting>
  <conditionalFormatting sqref="A5:A8">
    <cfRule type="cellIs" dxfId="2" priority="3" operator="equal">
      <formula>0</formula>
    </cfRule>
  </conditionalFormatting>
  <conditionalFormatting sqref="A17">
    <cfRule type="cellIs" dxfId="1" priority="2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Дороги_23-25 от 26.12.2022</vt:lpstr>
      <vt:lpstr>Дороги_24-26 от 11.04.2024</vt:lpstr>
      <vt:lpstr>'Дороги_23-25 от 26.12.2022'!Заголовки_для_печати</vt:lpstr>
      <vt:lpstr>'Дороги_24-26 от 11.04.2024'!Заголовки_для_печати</vt:lpstr>
      <vt:lpstr>'Дороги_23-25 от 26.12.2022'!Область_печати</vt:lpstr>
      <vt:lpstr>'Дороги_24-26 от 11.04.2024'!Область_печати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buldakovamr</cp:lastModifiedBy>
  <cp:lastPrinted>2024-04-16T08:39:40Z</cp:lastPrinted>
  <dcterms:created xsi:type="dcterms:W3CDTF">2022-12-22T04:57:12Z</dcterms:created>
  <dcterms:modified xsi:type="dcterms:W3CDTF">2024-04-16T08:50:20Z</dcterms:modified>
</cp:coreProperties>
</file>