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1"/>
  </bookViews>
  <sheets>
    <sheet name="зп (2)" sheetId="1" state="hidden" r:id="rId1"/>
    <sheet name="Соц-эк показатели" sheetId="2" r:id="rId2"/>
    <sheet name="зп" sheetId="3" state="hidden" r:id="rId3"/>
    <sheet name="9 мес" sheetId="4" state="hidden" r:id="rId4"/>
    <sheet name="Показатели транспортной работы" sheetId="5" state="hidden" r:id="rId5"/>
    <sheet name="Лист2" sheetId="6" r:id="rId6"/>
    <sheet name="Лист3" sheetId="7" r:id="rId7"/>
  </sheets>
  <definedNames/>
  <calcPr fullCalcOnLoad="1"/>
</workbook>
</file>

<file path=xl/sharedStrings.xml><?xml version="1.0" encoding="utf-8"?>
<sst xmlns="http://schemas.openxmlformats.org/spreadsheetml/2006/main" count="147" uniqueCount="99">
  <si>
    <t>Показатели</t>
  </si>
  <si>
    <t>Единица измерен.</t>
  </si>
  <si>
    <t>отчет</t>
  </si>
  <si>
    <t>Темп роста</t>
  </si>
  <si>
    <t>Объем транспортных услуг</t>
  </si>
  <si>
    <t>млн.руб.</t>
  </si>
  <si>
    <t>в том числе:</t>
  </si>
  <si>
    <t>железнодорожного</t>
  </si>
  <si>
    <t>вспомогательного и дополнительного</t>
  </si>
  <si>
    <t>грузового автомобильного</t>
  </si>
  <si>
    <t>автомобильного пассажирского (автобусного)</t>
  </si>
  <si>
    <t>городского электрического</t>
  </si>
  <si>
    <t>прочего сухопутного пассажирского</t>
  </si>
  <si>
    <t>водного</t>
  </si>
  <si>
    <t>Объем перевозок грузов</t>
  </si>
  <si>
    <t>млн.тонн</t>
  </si>
  <si>
    <t>Данные Югтрансгаза</t>
  </si>
  <si>
    <t>тыс.куб.м</t>
  </si>
  <si>
    <t>%</t>
  </si>
  <si>
    <t>автомобильного</t>
  </si>
  <si>
    <t>водный</t>
  </si>
  <si>
    <t>Грузооборот-всего</t>
  </si>
  <si>
    <t>млн.т-км</t>
  </si>
  <si>
    <t xml:space="preserve">автомобильного </t>
  </si>
  <si>
    <t>внутреннего водного</t>
  </si>
  <si>
    <t>Перевозки пассажиров</t>
  </si>
  <si>
    <t>тыс. пассажиров</t>
  </si>
  <si>
    <t>внутренний водный</t>
  </si>
  <si>
    <t>автобусный</t>
  </si>
  <si>
    <t>электрическим</t>
  </si>
  <si>
    <t>железнодорожный</t>
  </si>
  <si>
    <r>
      <t xml:space="preserve"> Социально-экономические показатели 
</t>
    </r>
    <r>
      <rPr>
        <b/>
        <sz val="12"/>
        <rFont val="Times New Roman"/>
        <family val="1"/>
      </rPr>
      <t>( по данным территориального органа федеральной службы государственной статистики 
по Саратовской области)</t>
    </r>
  </si>
  <si>
    <t>еденица измерения</t>
  </si>
  <si>
    <t>Транспортный комплекс</t>
  </si>
  <si>
    <t>Дорожный           комплекс</t>
  </si>
  <si>
    <t>ВСЕГО</t>
  </si>
  <si>
    <t xml:space="preserve"> 8 мес. 2008 г       </t>
  </si>
  <si>
    <t>Прогноз</t>
  </si>
  <si>
    <t>2011г</t>
  </si>
  <si>
    <t>2012г</t>
  </si>
  <si>
    <t>2013 г</t>
  </si>
  <si>
    <t>1 вариант</t>
  </si>
  <si>
    <t xml:space="preserve"> вариант</t>
  </si>
  <si>
    <t xml:space="preserve">Численность работающих                  </t>
  </si>
  <si>
    <t>тыс.чел.</t>
  </si>
  <si>
    <t>% к предыдущему году</t>
  </si>
  <si>
    <t>Фонд оплаты труда работающих</t>
  </si>
  <si>
    <t>тыс. руб.</t>
  </si>
  <si>
    <t xml:space="preserve">Среднемесячная заработная плата одного работника  </t>
  </si>
  <si>
    <t>руб.</t>
  </si>
  <si>
    <t>Выплаты социального характера</t>
  </si>
  <si>
    <t>тыс.руб.</t>
  </si>
  <si>
    <t>Объем транспортых услуг населению</t>
  </si>
  <si>
    <t>млн.руб.в ценах соответ.лет</t>
  </si>
  <si>
    <t>в % к пред.году в сопоставимых ценах</t>
  </si>
  <si>
    <t>индекс цен в% к пред.году</t>
  </si>
  <si>
    <t>6мес. 2011 года</t>
  </si>
  <si>
    <t>6 мес. 2012 года</t>
  </si>
  <si>
    <t>Показатели среднемесячной заработной платы
 в транспортной отрасли и дорожном хозяйстве области
 ( по данным территориального органа федеральной службы государственной статистики по Саратовской области)</t>
  </si>
  <si>
    <t>факт 2008 года</t>
  </si>
  <si>
    <t>факт 2009 года</t>
  </si>
  <si>
    <t>факт 2010 года</t>
  </si>
  <si>
    <t>факт 2011 года</t>
  </si>
  <si>
    <t>Задачи на  2012 год</t>
  </si>
  <si>
    <t>в % к прошлому году</t>
  </si>
  <si>
    <t>Дорожное хозяйство</t>
  </si>
  <si>
    <t>№</t>
  </si>
  <si>
    <t>Наименование показателя</t>
  </si>
  <si>
    <t>Бюджетные назначения на 2010 год</t>
  </si>
  <si>
    <t>Кассовое исполнение по состоянию на 1 октября 2010 года</t>
  </si>
  <si>
    <t>% исполнения</t>
  </si>
  <si>
    <t>Возмещение нормаитвных затрат на оказание в соответствии с государственным заданием государственных услуг по обеспечению организации перевозок пассажиров и багажа по регулируемым тарифам</t>
  </si>
  <si>
    <t>Возмещение нормативных затрат на оказание в соответствии с государственным заданием государственных услуг по обеспечению льготного проезда на городском транспорте общего пользования (кроме такси) обучающихся в областных государственных и муниципальных общеобразовательных учреждениях, учреждениях начального профессионального образования, учреждения среднего профессионального образования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</si>
  <si>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</si>
  <si>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 и субъекта Российской Федерации</t>
  </si>
  <si>
    <t>Субсидия на выполнение в соответствии с государственным заданием государственных услуг по приобретению транспортных средств для обеспечения пассажирских перевозок автомобильным транспортом</t>
  </si>
  <si>
    <t>Областные целевые программы</t>
  </si>
  <si>
    <t>Мероприятия в области дорожного хозяйства</t>
  </si>
  <si>
    <t>Субсидии автономным учреждениям на возмещение нормативных затрат на оказание в соответствии с государственным заданием государственных услуг</t>
  </si>
  <si>
    <t>Выполнение функций государственными органами</t>
  </si>
  <si>
    <t>Бюджетные назначения на 2012 год</t>
  </si>
  <si>
    <t>Выполнение государственными учреждениями государственных заданий</t>
  </si>
  <si>
    <t>Погашение кредиторской задолженности</t>
  </si>
  <si>
    <t>Средства для обеспечения дополнительных расходных обязательств</t>
  </si>
  <si>
    <t xml:space="preserve"> рублей</t>
  </si>
  <si>
    <t>сентябрь    2011 год</t>
  </si>
  <si>
    <t>сентябрь
 2012 года</t>
  </si>
  <si>
    <t>9 мес. 2011 года</t>
  </si>
  <si>
    <t>9 мес. 2012 года</t>
  </si>
  <si>
    <t>Информация о работе грузового и пассажирского транспорта
 в январе-сентябре 2012 года</t>
  </si>
  <si>
    <t>Январь-сентябрь
2011 год</t>
  </si>
  <si>
    <t>Январь-сентябрь
2012 год</t>
  </si>
  <si>
    <t>Федеральные целевые программы</t>
  </si>
  <si>
    <t>Транспортные услуги населению, в том числе:</t>
  </si>
  <si>
    <t>обеспечение равной доступности услуг общественного транспорта</t>
  </si>
  <si>
    <t>обеспечение льготного проезда обучающихся</t>
  </si>
  <si>
    <t>обеспечение перевозок с применением регулируемых тарифов</t>
  </si>
  <si>
    <t>Кассовое исполнение по состоянию на 1 октября 2012 года</t>
  </si>
  <si>
    <t>Сведения об использовании министерством транспорта и дорожного хозяйства Саратовской области выделяемых бюджетных средств по состоянию
 на 1 октября 2012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</si>
</sst>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3" fillId="0" borderId="0" xfId="52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5" fillId="33" borderId="12" xfId="52" applyFont="1" applyFill="1" applyBorder="1" applyAlignment="1">
      <alignment vertic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164" fontId="5" fillId="0" borderId="12" xfId="52" applyNumberFormat="1" applyFont="1" applyBorder="1" applyAlignment="1">
      <alignment horizontal="center"/>
      <protection/>
    </xf>
    <xf numFmtId="164" fontId="5" fillId="33" borderId="12" xfId="52" applyNumberFormat="1" applyFont="1" applyFill="1" applyBorder="1" applyAlignment="1">
      <alignment horizontal="center"/>
      <protection/>
    </xf>
    <xf numFmtId="165" fontId="5" fillId="0" borderId="15" xfId="52" applyNumberFormat="1" applyFont="1" applyFill="1" applyBorder="1" applyAlignment="1">
      <alignment horizontal="center"/>
      <protection/>
    </xf>
    <xf numFmtId="0" fontId="6" fillId="0" borderId="16" xfId="52" applyFont="1" applyBorder="1" applyAlignment="1">
      <alignment horizontal="left" vertical="center"/>
      <protection/>
    </xf>
    <xf numFmtId="0" fontId="5" fillId="0" borderId="16" xfId="52" applyFont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164" fontId="5" fillId="0" borderId="16" xfId="52" applyNumberFormat="1" applyFont="1" applyBorder="1" applyAlignment="1">
      <alignment horizontal="center"/>
      <protection/>
    </xf>
    <xf numFmtId="164" fontId="5" fillId="33" borderId="16" xfId="52" applyNumberFormat="1" applyFont="1" applyFill="1" applyBorder="1" applyAlignment="1">
      <alignment horizontal="center"/>
      <protection/>
    </xf>
    <xf numFmtId="165" fontId="5" fillId="0" borderId="19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 vertical="center"/>
      <protection/>
    </xf>
    <xf numFmtId="164" fontId="6" fillId="0" borderId="20" xfId="52" applyNumberFormat="1" applyFont="1" applyBorder="1" applyAlignment="1">
      <alignment horizontal="center"/>
      <protection/>
    </xf>
    <xf numFmtId="164" fontId="6" fillId="33" borderId="20" xfId="52" applyNumberFormat="1" applyFont="1" applyFill="1" applyBorder="1" applyAlignment="1">
      <alignment horizontal="center"/>
      <protection/>
    </xf>
    <xf numFmtId="165" fontId="6" fillId="0" borderId="21" xfId="52" applyNumberFormat="1" applyFont="1" applyFill="1" applyBorder="1" applyAlignment="1">
      <alignment horizontal="center"/>
      <protection/>
    </xf>
    <xf numFmtId="164" fontId="3" fillId="0" borderId="0" xfId="52" applyNumberFormat="1">
      <alignment/>
      <protection/>
    </xf>
    <xf numFmtId="0" fontId="6" fillId="0" borderId="20" xfId="52" applyFont="1" applyBorder="1" applyAlignment="1">
      <alignment vertical="center"/>
      <protection/>
    </xf>
    <xf numFmtId="0" fontId="6" fillId="0" borderId="20" xfId="52" applyFont="1" applyBorder="1" applyAlignment="1">
      <alignment horizontal="center"/>
      <protection/>
    </xf>
    <xf numFmtId="0" fontId="6" fillId="0" borderId="20" xfId="52" applyFont="1" applyBorder="1" applyAlignment="1">
      <alignment vertical="center" wrapText="1"/>
      <protection/>
    </xf>
    <xf numFmtId="0" fontId="6" fillId="0" borderId="22" xfId="52" applyFont="1" applyBorder="1" applyAlignment="1">
      <alignment vertical="center"/>
      <protection/>
    </xf>
    <xf numFmtId="0" fontId="5" fillId="0" borderId="22" xfId="52" applyFont="1" applyBorder="1" applyAlignment="1">
      <alignment horizontal="center" vertical="center" wrapText="1"/>
      <protection/>
    </xf>
    <xf numFmtId="0" fontId="6" fillId="0" borderId="23" xfId="52" applyFont="1" applyBorder="1" applyAlignment="1">
      <alignment horizontal="center" vertical="center" wrapText="1"/>
      <protection/>
    </xf>
    <xf numFmtId="0" fontId="6" fillId="0" borderId="24" xfId="52" applyFont="1" applyBorder="1" applyAlignment="1">
      <alignment horizontal="center" vertical="center" wrapText="1"/>
      <protection/>
    </xf>
    <xf numFmtId="164" fontId="6" fillId="0" borderId="22" xfId="52" applyNumberFormat="1" applyFont="1" applyBorder="1" applyAlignment="1">
      <alignment horizontal="center"/>
      <protection/>
    </xf>
    <xf numFmtId="164" fontId="6" fillId="33" borderId="22" xfId="52" applyNumberFormat="1" applyFont="1" applyFill="1" applyBorder="1" applyAlignment="1">
      <alignment horizontal="center"/>
      <protection/>
    </xf>
    <xf numFmtId="165" fontId="6" fillId="0" borderId="25" xfId="52" applyNumberFormat="1" applyFont="1" applyFill="1" applyBorder="1" applyAlignment="1">
      <alignment horizontal="center"/>
      <protection/>
    </xf>
    <xf numFmtId="0" fontId="5" fillId="33" borderId="12" xfId="52" applyFont="1" applyFill="1" applyBorder="1">
      <alignment/>
      <protection/>
    </xf>
    <xf numFmtId="0" fontId="5" fillId="0" borderId="12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5" fillId="0" borderId="14" xfId="52" applyFont="1" applyBorder="1">
      <alignment/>
      <protection/>
    </xf>
    <xf numFmtId="0" fontId="6" fillId="34" borderId="16" xfId="52" applyFont="1" applyFill="1" applyBorder="1" applyAlignment="1">
      <alignment horizontal="right"/>
      <protection/>
    </xf>
    <xf numFmtId="0" fontId="6" fillId="34" borderId="16" xfId="52" applyFont="1" applyFill="1" applyBorder="1" applyAlignment="1">
      <alignment horizontal="center"/>
      <protection/>
    </xf>
    <xf numFmtId="0" fontId="6" fillId="34" borderId="17" xfId="52" applyFont="1" applyFill="1" applyBorder="1" applyAlignment="1">
      <alignment horizontal="center"/>
      <protection/>
    </xf>
    <xf numFmtId="0" fontId="6" fillId="34" borderId="18" xfId="52" applyFont="1" applyFill="1" applyBorder="1">
      <alignment/>
      <protection/>
    </xf>
    <xf numFmtId="164" fontId="6" fillId="34" borderId="16" xfId="52" applyNumberFormat="1" applyFont="1" applyFill="1" applyBorder="1" applyAlignment="1">
      <alignment horizontal="center"/>
      <protection/>
    </xf>
    <xf numFmtId="165" fontId="6" fillId="0" borderId="19" xfId="52" applyNumberFormat="1" applyFont="1" applyFill="1" applyBorder="1" applyAlignment="1">
      <alignment horizontal="center"/>
      <protection/>
    </xf>
    <xf numFmtId="0" fontId="6" fillId="34" borderId="20" xfId="52" applyFont="1" applyFill="1" applyBorder="1" applyAlignment="1">
      <alignment horizontal="right"/>
      <protection/>
    </xf>
    <xf numFmtId="0" fontId="6" fillId="34" borderId="20" xfId="52" applyFont="1" applyFill="1" applyBorder="1" applyAlignment="1">
      <alignment horizontal="center"/>
      <protection/>
    </xf>
    <xf numFmtId="0" fontId="6" fillId="34" borderId="26" xfId="52" applyFont="1" applyFill="1" applyBorder="1" applyAlignment="1">
      <alignment horizontal="center"/>
      <protection/>
    </xf>
    <xf numFmtId="164" fontId="6" fillId="34" borderId="27" xfId="52" applyNumberFormat="1" applyFont="1" applyFill="1" applyBorder="1">
      <alignment/>
      <protection/>
    </xf>
    <xf numFmtId="164" fontId="6" fillId="34" borderId="20" xfId="52" applyNumberFormat="1" applyFont="1" applyFill="1" applyBorder="1" applyAlignment="1">
      <alignment horizontal="center"/>
      <protection/>
    </xf>
    <xf numFmtId="0" fontId="6" fillId="34" borderId="22" xfId="52" applyFont="1" applyFill="1" applyBorder="1" applyAlignment="1">
      <alignment horizontal="right"/>
      <protection/>
    </xf>
    <xf numFmtId="0" fontId="6" fillId="34" borderId="22" xfId="52" applyFont="1" applyFill="1" applyBorder="1" applyAlignment="1">
      <alignment horizontal="center"/>
      <protection/>
    </xf>
    <xf numFmtId="0" fontId="6" fillId="34" borderId="23" xfId="52" applyFont="1" applyFill="1" applyBorder="1" applyAlignment="1">
      <alignment horizontal="center"/>
      <protection/>
    </xf>
    <xf numFmtId="164" fontId="6" fillId="34" borderId="24" xfId="52" applyNumberFormat="1" applyFont="1" applyFill="1" applyBorder="1">
      <alignment/>
      <protection/>
    </xf>
    <xf numFmtId="164" fontId="6" fillId="34" borderId="22" xfId="52" applyNumberFormat="1" applyFont="1" applyFill="1" applyBorder="1" applyAlignment="1">
      <alignment horizontal="center"/>
      <protection/>
    </xf>
    <xf numFmtId="0" fontId="6" fillId="0" borderId="28" xfId="52" applyFont="1" applyBorder="1" applyAlignment="1">
      <alignment horizontal="left" vertical="center"/>
      <protection/>
    </xf>
    <xf numFmtId="0" fontId="6" fillId="0" borderId="28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/>
      <protection/>
    </xf>
    <xf numFmtId="0" fontId="6" fillId="0" borderId="11" xfId="52" applyFont="1" applyBorder="1">
      <alignment/>
      <protection/>
    </xf>
    <xf numFmtId="164" fontId="6" fillId="0" borderId="28" xfId="52" applyNumberFormat="1" applyFont="1" applyBorder="1" applyAlignment="1">
      <alignment horizontal="center"/>
      <protection/>
    </xf>
    <xf numFmtId="164" fontId="6" fillId="0" borderId="28" xfId="52" applyNumberFormat="1" applyFont="1" applyFill="1" applyBorder="1" applyAlignment="1">
      <alignment horizontal="center"/>
      <protection/>
    </xf>
    <xf numFmtId="165" fontId="6" fillId="0" borderId="29" xfId="52" applyNumberFormat="1" applyFont="1" applyFill="1" applyBorder="1" applyAlignment="1">
      <alignment horizontal="center"/>
      <protection/>
    </xf>
    <xf numFmtId="0" fontId="6" fillId="0" borderId="26" xfId="52" applyFont="1" applyBorder="1" applyAlignment="1">
      <alignment horizontal="center"/>
      <protection/>
    </xf>
    <xf numFmtId="0" fontId="6" fillId="0" borderId="27" xfId="52" applyFont="1" applyBorder="1">
      <alignment/>
      <protection/>
    </xf>
    <xf numFmtId="2" fontId="6" fillId="33" borderId="20" xfId="52" applyNumberFormat="1" applyFont="1" applyFill="1" applyBorder="1" applyAlignment="1">
      <alignment horizontal="center"/>
      <protection/>
    </xf>
    <xf numFmtId="165" fontId="6" fillId="33" borderId="21" xfId="52" applyNumberFormat="1" applyFont="1" applyFill="1" applyBorder="1" applyAlignment="1">
      <alignment horizontal="center"/>
      <protection/>
    </xf>
    <xf numFmtId="164" fontId="6" fillId="0" borderId="27" xfId="52" applyNumberFormat="1" applyFont="1" applyBorder="1">
      <alignment/>
      <protection/>
    </xf>
    <xf numFmtId="0" fontId="6" fillId="0" borderId="30" xfId="52" applyFont="1" applyBorder="1" applyAlignment="1">
      <alignment horizontal="left" vertical="center"/>
      <protection/>
    </xf>
    <xf numFmtId="0" fontId="6" fillId="0" borderId="30" xfId="52" applyFont="1" applyBorder="1" applyAlignment="1">
      <alignment horizontal="center"/>
      <protection/>
    </xf>
    <xf numFmtId="0" fontId="6" fillId="0" borderId="31" xfId="52" applyFont="1" applyBorder="1" applyAlignment="1">
      <alignment horizontal="center"/>
      <protection/>
    </xf>
    <xf numFmtId="0" fontId="6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/>
      <protection/>
    </xf>
    <xf numFmtId="165" fontId="6" fillId="33" borderId="33" xfId="52" applyNumberFormat="1" applyFont="1" applyFill="1" applyBorder="1" applyAlignment="1">
      <alignment horizontal="center"/>
      <protection/>
    </xf>
    <xf numFmtId="0" fontId="5" fillId="33" borderId="34" xfId="52" applyFont="1" applyFill="1" applyBorder="1">
      <alignment/>
      <protection/>
    </xf>
    <xf numFmtId="0" fontId="5" fillId="0" borderId="34" xfId="52" applyFont="1" applyBorder="1" applyAlignment="1">
      <alignment horizontal="center"/>
      <protection/>
    </xf>
    <xf numFmtId="0" fontId="5" fillId="0" borderId="35" xfId="52" applyFont="1" applyBorder="1" applyAlignment="1">
      <alignment horizontal="center"/>
      <protection/>
    </xf>
    <xf numFmtId="0" fontId="5" fillId="0" borderId="36" xfId="52" applyFont="1" applyBorder="1">
      <alignment/>
      <protection/>
    </xf>
    <xf numFmtId="164" fontId="5" fillId="33" borderId="34" xfId="52" applyNumberFormat="1" applyFont="1" applyFill="1" applyBorder="1" applyAlignment="1">
      <alignment horizontal="center"/>
      <protection/>
    </xf>
    <xf numFmtId="165" fontId="5" fillId="33" borderId="37" xfId="52" applyNumberFormat="1" applyFont="1" applyFill="1" applyBorder="1" applyAlignment="1">
      <alignment horizontal="center"/>
      <protection/>
    </xf>
    <xf numFmtId="164" fontId="6" fillId="33" borderId="28" xfId="52" applyNumberFormat="1" applyFont="1" applyFill="1" applyBorder="1" applyAlignment="1">
      <alignment horizontal="center"/>
      <protection/>
    </xf>
    <xf numFmtId="165" fontId="6" fillId="33" borderId="29" xfId="52" applyNumberFormat="1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left" vertic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4" xfId="52" applyFont="1" applyBorder="1">
      <alignment/>
      <protection/>
    </xf>
    <xf numFmtId="165" fontId="6" fillId="33" borderId="25" xfId="52" applyNumberFormat="1" applyFont="1" applyFill="1" applyBorder="1" applyAlignment="1">
      <alignment horizontal="center"/>
      <protection/>
    </xf>
    <xf numFmtId="0" fontId="6" fillId="0" borderId="38" xfId="52" applyFont="1" applyBorder="1" applyAlignment="1">
      <alignment horizontal="center"/>
      <protection/>
    </xf>
    <xf numFmtId="0" fontId="6" fillId="0" borderId="38" xfId="52" applyFont="1" applyBorder="1">
      <alignment/>
      <protection/>
    </xf>
    <xf numFmtId="164" fontId="6" fillId="33" borderId="38" xfId="52" applyNumberFormat="1" applyFont="1" applyFill="1" applyBorder="1" applyAlignment="1">
      <alignment horizontal="center"/>
      <protection/>
    </xf>
    <xf numFmtId="165" fontId="6" fillId="33" borderId="39" xfId="52" applyNumberFormat="1" applyFont="1" applyFill="1" applyBorder="1" applyAlignment="1">
      <alignment horizontal="center"/>
      <protection/>
    </xf>
    <xf numFmtId="164" fontId="6" fillId="0" borderId="14" xfId="52" applyNumberFormat="1" applyFont="1" applyBorder="1">
      <alignment/>
      <protection/>
    </xf>
    <xf numFmtId="165" fontId="5" fillId="33" borderId="15" xfId="52" applyNumberFormat="1" applyFont="1" applyFill="1" applyBorder="1" applyAlignment="1">
      <alignment horizontal="center"/>
      <protection/>
    </xf>
    <xf numFmtId="0" fontId="6" fillId="0" borderId="34" xfId="52" applyFont="1" applyBorder="1" applyAlignment="1">
      <alignment horizontal="left" vertical="center"/>
      <protection/>
    </xf>
    <xf numFmtId="0" fontId="5" fillId="0" borderId="34" xfId="52" applyFont="1" applyBorder="1" applyAlignment="1">
      <alignment horizontal="center" wrapText="1"/>
      <protection/>
    </xf>
    <xf numFmtId="0" fontId="6" fillId="0" borderId="35" xfId="52" applyFont="1" applyBorder="1" applyAlignment="1">
      <alignment horizontal="center"/>
      <protection/>
    </xf>
    <xf numFmtId="164" fontId="6" fillId="0" borderId="36" xfId="52" applyNumberFormat="1" applyFont="1" applyBorder="1">
      <alignment/>
      <protection/>
    </xf>
    <xf numFmtId="164" fontId="6" fillId="33" borderId="34" xfId="52" applyNumberFormat="1" applyFont="1" applyFill="1" applyBorder="1" applyAlignment="1">
      <alignment horizontal="center"/>
      <protection/>
    </xf>
    <xf numFmtId="165" fontId="6" fillId="33" borderId="37" xfId="52" applyNumberFormat="1" applyFont="1" applyFill="1" applyBorder="1" applyAlignment="1">
      <alignment horizontal="center"/>
      <protection/>
    </xf>
    <xf numFmtId="0" fontId="5" fillId="0" borderId="28" xfId="52" applyFont="1" applyBorder="1" applyAlignment="1">
      <alignment horizontal="center" wrapText="1"/>
      <protection/>
    </xf>
    <xf numFmtId="164" fontId="6" fillId="0" borderId="11" xfId="52" applyNumberFormat="1" applyFont="1" applyBorder="1">
      <alignment/>
      <protection/>
    </xf>
    <xf numFmtId="49" fontId="6" fillId="0" borderId="20" xfId="52" applyNumberFormat="1" applyFont="1" applyBorder="1" applyAlignment="1">
      <alignment horizontal="center"/>
      <protection/>
    </xf>
    <xf numFmtId="2" fontId="6" fillId="0" borderId="27" xfId="52" applyNumberFormat="1" applyFont="1" applyBorder="1">
      <alignment/>
      <protection/>
    </xf>
    <xf numFmtId="164" fontId="6" fillId="35" borderId="20" xfId="52" applyNumberFormat="1" applyFont="1" applyFill="1" applyBorder="1" applyAlignment="1">
      <alignment horizontal="center"/>
      <protection/>
    </xf>
    <xf numFmtId="165" fontId="6" fillId="35" borderId="21" xfId="52" applyNumberFormat="1" applyFont="1" applyFill="1" applyBorder="1" applyAlignment="1">
      <alignment horizontal="center"/>
      <protection/>
    </xf>
    <xf numFmtId="0" fontId="6" fillId="0" borderId="20" xfId="52" applyFont="1" applyBorder="1" applyAlignment="1">
      <alignment horizontal="left"/>
      <protection/>
    </xf>
    <xf numFmtId="49" fontId="6" fillId="0" borderId="30" xfId="52" applyNumberFormat="1" applyFont="1" applyBorder="1" applyAlignment="1">
      <alignment horizontal="center"/>
      <protection/>
    </xf>
    <xf numFmtId="0" fontId="5" fillId="0" borderId="31" xfId="52" applyFont="1" applyBorder="1">
      <alignment/>
      <protection/>
    </xf>
    <xf numFmtId="0" fontId="5" fillId="0" borderId="32" xfId="52" applyFont="1" applyBorder="1">
      <alignment/>
      <protection/>
    </xf>
    <xf numFmtId="164" fontId="6" fillId="33" borderId="30" xfId="52" applyNumberFormat="1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right"/>
      <protection/>
    </xf>
    <xf numFmtId="0" fontId="7" fillId="0" borderId="40" xfId="52" applyFont="1" applyBorder="1" applyAlignment="1">
      <alignment horizontal="center"/>
      <protection/>
    </xf>
    <xf numFmtId="164" fontId="7" fillId="0" borderId="40" xfId="52" applyNumberFormat="1" applyFont="1" applyBorder="1">
      <alignment/>
      <protection/>
    </xf>
    <xf numFmtId="164" fontId="7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3" fillId="0" borderId="0" xfId="52" applyAlignment="1">
      <alignment horizontal="center"/>
      <protection/>
    </xf>
    <xf numFmtId="0" fontId="9" fillId="0" borderId="41" xfId="52" applyFont="1" applyBorder="1" applyAlignment="1">
      <alignment wrapText="1"/>
      <protection/>
    </xf>
    <xf numFmtId="0" fontId="3" fillId="0" borderId="41" xfId="52" applyBorder="1" applyAlignment="1">
      <alignment horizontal="center"/>
      <protection/>
    </xf>
    <xf numFmtId="0" fontId="3" fillId="0" borderId="41" xfId="52" applyBorder="1">
      <alignment/>
      <protection/>
    </xf>
    <xf numFmtId="0" fontId="3" fillId="0" borderId="41" xfId="52" applyBorder="1" applyAlignment="1">
      <alignment horizontal="right"/>
      <protection/>
    </xf>
    <xf numFmtId="164" fontId="3" fillId="0" borderId="41" xfId="52" applyNumberFormat="1" applyBorder="1">
      <alignment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42" xfId="52" applyFont="1" applyBorder="1" applyAlignment="1">
      <alignment horizontal="center" vertical="center" wrapText="1"/>
      <protection/>
    </xf>
    <xf numFmtId="0" fontId="7" fillId="0" borderId="11" xfId="52" applyFont="1" applyBorder="1">
      <alignment/>
      <protection/>
    </xf>
    <xf numFmtId="0" fontId="11" fillId="33" borderId="41" xfId="52" applyFont="1" applyFill="1" applyBorder="1" applyAlignment="1">
      <alignment horizontal="centerContinuous" vertical="center" wrapText="1"/>
      <protection/>
    </xf>
    <xf numFmtId="0" fontId="13" fillId="33" borderId="27" xfId="52" applyFont="1" applyFill="1" applyBorder="1">
      <alignment/>
      <protection/>
    </xf>
    <xf numFmtId="0" fontId="11" fillId="33" borderId="43" xfId="52" applyFont="1" applyFill="1" applyBorder="1" applyAlignment="1">
      <alignment horizontal="center" vertical="center"/>
      <protection/>
    </xf>
    <xf numFmtId="0" fontId="11" fillId="33" borderId="32" xfId="52" applyFont="1" applyFill="1" applyBorder="1" applyAlignment="1">
      <alignment horizontal="center" vertical="center"/>
      <protection/>
    </xf>
    <xf numFmtId="0" fontId="13" fillId="33" borderId="16" xfId="52" applyFont="1" applyFill="1" applyBorder="1" applyAlignment="1">
      <alignment vertical="center" wrapText="1"/>
      <protection/>
    </xf>
    <xf numFmtId="0" fontId="13" fillId="33" borderId="16" xfId="52" applyFont="1" applyFill="1" applyBorder="1" applyAlignment="1">
      <alignment horizontal="center" vertical="center" wrapText="1"/>
      <protection/>
    </xf>
    <xf numFmtId="164" fontId="13" fillId="33" borderId="17" xfId="52" applyNumberFormat="1" applyFont="1" applyFill="1" applyBorder="1" applyAlignment="1">
      <alignment horizontal="center" vertical="center"/>
      <protection/>
    </xf>
    <xf numFmtId="166" fontId="13" fillId="33" borderId="40" xfId="52" applyNumberFormat="1" applyFont="1" applyFill="1" applyBorder="1" applyAlignment="1">
      <alignment horizontal="center" vertical="center"/>
      <protection/>
    </xf>
    <xf numFmtId="166" fontId="13" fillId="33" borderId="18" xfId="52" applyNumberFormat="1" applyFont="1" applyFill="1" applyBorder="1" applyAlignment="1">
      <alignment horizontal="center" vertical="center"/>
      <protection/>
    </xf>
    <xf numFmtId="166" fontId="13" fillId="33" borderId="44" xfId="52" applyNumberFormat="1" applyFont="1" applyFill="1" applyBorder="1" applyAlignment="1">
      <alignment horizontal="center" vertical="center"/>
      <protection/>
    </xf>
    <xf numFmtId="166" fontId="13" fillId="33" borderId="45" xfId="52" applyNumberFormat="1" applyFont="1" applyFill="1" applyBorder="1" applyAlignment="1">
      <alignment horizontal="center" vertical="center"/>
      <protection/>
    </xf>
    <xf numFmtId="166" fontId="13" fillId="33" borderId="17" xfId="52" applyNumberFormat="1" applyFont="1" applyFill="1" applyBorder="1" applyAlignment="1">
      <alignment horizontal="center" vertical="center"/>
      <protection/>
    </xf>
    <xf numFmtId="0" fontId="13" fillId="33" borderId="22" xfId="52" applyFont="1" applyFill="1" applyBorder="1" applyAlignment="1">
      <alignment vertical="center" wrapText="1"/>
      <protection/>
    </xf>
    <xf numFmtId="0" fontId="13" fillId="0" borderId="22" xfId="52" applyFont="1" applyBorder="1" applyAlignment="1">
      <alignment horizontal="center" vertical="center" wrapText="1"/>
      <protection/>
    </xf>
    <xf numFmtId="164" fontId="13" fillId="33" borderId="23" xfId="52" applyNumberFormat="1" applyFont="1" applyFill="1" applyBorder="1" applyAlignment="1">
      <alignment horizontal="center" vertical="center"/>
      <protection/>
    </xf>
    <xf numFmtId="166" fontId="13" fillId="33" borderId="38" xfId="52" applyNumberFormat="1" applyFont="1" applyFill="1" applyBorder="1" applyAlignment="1">
      <alignment horizontal="center" vertical="center"/>
      <protection/>
    </xf>
    <xf numFmtId="166" fontId="13" fillId="33" borderId="24" xfId="52" applyNumberFormat="1" applyFont="1" applyFill="1" applyBorder="1" applyAlignment="1">
      <alignment horizontal="center" vertical="center"/>
      <protection/>
    </xf>
    <xf numFmtId="166" fontId="13" fillId="33" borderId="46" xfId="52" applyNumberFormat="1" applyFont="1" applyFill="1" applyBorder="1" applyAlignment="1">
      <alignment horizontal="center" vertical="center"/>
      <protection/>
    </xf>
    <xf numFmtId="166" fontId="13" fillId="33" borderId="39" xfId="52" applyNumberFormat="1" applyFont="1" applyFill="1" applyBorder="1" applyAlignment="1">
      <alignment horizontal="center" vertical="center"/>
      <protection/>
    </xf>
    <xf numFmtId="166" fontId="13" fillId="33" borderId="23" xfId="52" applyNumberFormat="1" applyFont="1" applyFill="1" applyBorder="1" applyAlignment="1">
      <alignment horizontal="center" vertical="center"/>
      <protection/>
    </xf>
    <xf numFmtId="0" fontId="13" fillId="0" borderId="28" xfId="52" applyFont="1" applyFill="1" applyBorder="1" applyAlignment="1">
      <alignment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164" fontId="13" fillId="33" borderId="10" xfId="52" applyNumberFormat="1" applyFont="1" applyFill="1" applyBorder="1" applyAlignment="1">
      <alignment horizontal="center" vertical="center"/>
      <protection/>
    </xf>
    <xf numFmtId="166" fontId="13" fillId="33" borderId="42" xfId="52" applyNumberFormat="1" applyFont="1" applyFill="1" applyBorder="1" applyAlignment="1">
      <alignment horizontal="center" vertical="center"/>
      <protection/>
    </xf>
    <xf numFmtId="166" fontId="13" fillId="33" borderId="11" xfId="52" applyNumberFormat="1" applyFont="1" applyFill="1" applyBorder="1" applyAlignment="1">
      <alignment horizontal="center" vertical="center"/>
      <protection/>
    </xf>
    <xf numFmtId="166" fontId="13" fillId="33" borderId="47" xfId="52" applyNumberFormat="1" applyFont="1" applyFill="1" applyBorder="1" applyAlignment="1">
      <alignment horizontal="center" vertical="center"/>
      <protection/>
    </xf>
    <xf numFmtId="166" fontId="13" fillId="33" borderId="48" xfId="52" applyNumberFormat="1" applyFont="1" applyFill="1" applyBorder="1" applyAlignment="1">
      <alignment horizontal="center" vertical="center"/>
      <protection/>
    </xf>
    <xf numFmtId="166" fontId="13" fillId="33" borderId="10" xfId="52" applyNumberFormat="1" applyFont="1" applyFill="1" applyBorder="1" applyAlignment="1">
      <alignment horizontal="center" vertical="center"/>
      <protection/>
    </xf>
    <xf numFmtId="0" fontId="13" fillId="0" borderId="30" xfId="52" applyFont="1" applyFill="1" applyBorder="1" applyAlignment="1">
      <alignment horizontal="left" vertical="center" wrapText="1"/>
      <protection/>
    </xf>
    <xf numFmtId="0" fontId="13" fillId="0" borderId="30" xfId="52" applyFont="1" applyBorder="1" applyAlignment="1">
      <alignment horizontal="center" vertical="center" wrapText="1"/>
      <protection/>
    </xf>
    <xf numFmtId="164" fontId="13" fillId="33" borderId="31" xfId="52" applyNumberFormat="1" applyFont="1" applyFill="1" applyBorder="1" applyAlignment="1">
      <alignment horizontal="center" vertical="center"/>
      <protection/>
    </xf>
    <xf numFmtId="166" fontId="13" fillId="33" borderId="43" xfId="52" applyNumberFormat="1" applyFont="1" applyFill="1" applyBorder="1" applyAlignment="1">
      <alignment horizontal="center" vertical="center"/>
      <protection/>
    </xf>
    <xf numFmtId="166" fontId="13" fillId="33" borderId="32" xfId="52" applyNumberFormat="1" applyFont="1" applyFill="1" applyBorder="1" applyAlignment="1">
      <alignment horizontal="center" vertical="center"/>
      <protection/>
    </xf>
    <xf numFmtId="166" fontId="13" fillId="33" borderId="49" xfId="52" applyNumberFormat="1" applyFont="1" applyFill="1" applyBorder="1" applyAlignment="1">
      <alignment horizontal="center" vertical="center"/>
      <protection/>
    </xf>
    <xf numFmtId="166" fontId="13" fillId="33" borderId="50" xfId="52" applyNumberFormat="1" applyFont="1" applyFill="1" applyBorder="1" applyAlignment="1">
      <alignment horizontal="center" vertical="center"/>
      <protection/>
    </xf>
    <xf numFmtId="166" fontId="13" fillId="33" borderId="31" xfId="52" applyNumberFormat="1" applyFont="1" applyFill="1" applyBorder="1" applyAlignment="1">
      <alignment horizontal="center" vertical="center"/>
      <protection/>
    </xf>
    <xf numFmtId="0" fontId="13" fillId="0" borderId="16" xfId="52" applyFont="1" applyFill="1" applyBorder="1" applyAlignment="1">
      <alignment horizontal="left" vertical="center" wrapText="1"/>
      <protection/>
    </xf>
    <xf numFmtId="0" fontId="13" fillId="0" borderId="16" xfId="52" applyFont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vertical="center" wrapText="1"/>
      <protection/>
    </xf>
    <xf numFmtId="0" fontId="13" fillId="0" borderId="16" xfId="52" applyFont="1" applyFill="1" applyBorder="1" applyAlignment="1">
      <alignment vertical="center" wrapText="1"/>
      <protection/>
    </xf>
    <xf numFmtId="164" fontId="13" fillId="33" borderId="16" xfId="52" applyNumberFormat="1" applyFont="1" applyFill="1" applyBorder="1" applyAlignment="1">
      <alignment horizontal="center" vertical="center"/>
      <protection/>
    </xf>
    <xf numFmtId="164" fontId="13" fillId="33" borderId="51" xfId="52" applyNumberFormat="1" applyFont="1" applyFill="1" applyBorder="1" applyAlignment="1">
      <alignment horizontal="center" vertical="center"/>
      <protection/>
    </xf>
    <xf numFmtId="164" fontId="13" fillId="33" borderId="19" xfId="52" applyNumberFormat="1" applyFont="1" applyFill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center" wrapText="1"/>
      <protection/>
    </xf>
    <xf numFmtId="164" fontId="55" fillId="33" borderId="52" xfId="52" applyNumberFormat="1" applyFont="1" applyFill="1" applyBorder="1" applyAlignment="1">
      <alignment horizontal="center" vertical="center"/>
      <protection/>
    </xf>
    <xf numFmtId="164" fontId="55" fillId="33" borderId="22" xfId="52" applyNumberFormat="1" applyFont="1" applyFill="1" applyBorder="1" applyAlignment="1">
      <alignment vertical="center"/>
      <protection/>
    </xf>
    <xf numFmtId="1" fontId="13" fillId="33" borderId="19" xfId="52" applyNumberFormat="1" applyFont="1" applyFill="1" applyBorder="1" applyAlignment="1">
      <alignment horizontal="center" vertical="center"/>
      <protection/>
    </xf>
    <xf numFmtId="1" fontId="13" fillId="33" borderId="16" xfId="52" applyNumberFormat="1" applyFont="1" applyFill="1" applyBorder="1" applyAlignment="1">
      <alignment horizontal="center" vertical="center"/>
      <protection/>
    </xf>
    <xf numFmtId="1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20" xfId="52" applyNumberFormat="1" applyFont="1" applyFill="1" applyBorder="1" applyAlignment="1">
      <alignment horizontal="center" vertical="center"/>
      <protection/>
    </xf>
    <xf numFmtId="164" fontId="13" fillId="33" borderId="52" xfId="52" applyNumberFormat="1" applyFont="1" applyFill="1" applyBorder="1" applyAlignment="1">
      <alignment horizontal="center" vertical="center"/>
      <protection/>
    </xf>
    <xf numFmtId="164" fontId="13" fillId="33" borderId="21" xfId="52" applyNumberFormat="1" applyFont="1" applyFill="1" applyBorder="1" applyAlignment="1">
      <alignment horizontal="center" vertical="center"/>
      <protection/>
    </xf>
    <xf numFmtId="164" fontId="13" fillId="33" borderId="30" xfId="52" applyNumberFormat="1" applyFont="1" applyFill="1" applyBorder="1" applyAlignment="1">
      <alignment horizontal="center" vertical="center"/>
      <protection/>
    </xf>
    <xf numFmtId="164" fontId="13" fillId="33" borderId="53" xfId="52" applyNumberFormat="1" applyFont="1" applyFill="1" applyBorder="1" applyAlignment="1">
      <alignment horizontal="center" vertical="center"/>
      <protection/>
    </xf>
    <xf numFmtId="164" fontId="13" fillId="33" borderId="54" xfId="52" applyNumberFormat="1" applyFont="1" applyFill="1" applyBorder="1" applyAlignment="1">
      <alignment horizontal="center" vertical="center"/>
      <protection/>
    </xf>
    <xf numFmtId="164" fontId="13" fillId="33" borderId="33" xfId="52" applyNumberFormat="1" applyFont="1" applyFill="1" applyBorder="1" applyAlignment="1">
      <alignment horizontal="center" vertical="center"/>
      <protection/>
    </xf>
    <xf numFmtId="0" fontId="3" fillId="36" borderId="0" xfId="52" applyFont="1" applyFill="1" applyAlignment="1">
      <alignment horizontal="left" vertical="center"/>
      <protection/>
    </xf>
    <xf numFmtId="0" fontId="6" fillId="0" borderId="0" xfId="52" applyFont="1" applyBorder="1">
      <alignment/>
      <protection/>
    </xf>
    <xf numFmtId="0" fontId="6" fillId="0" borderId="0" xfId="52" applyFont="1" applyBorder="1" applyAlignment="1">
      <alignment horizontal="center" vertical="center"/>
      <protection/>
    </xf>
    <xf numFmtId="0" fontId="6" fillId="36" borderId="0" xfId="52" applyFont="1" applyFill="1" applyBorder="1" applyAlignment="1">
      <alignment horizontal="left" vertical="center" wrapText="1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56" fillId="0" borderId="55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56" xfId="0" applyFont="1" applyBorder="1" applyAlignment="1">
      <alignment horizontal="center" wrapText="1"/>
    </xf>
    <xf numFmtId="0" fontId="56" fillId="0" borderId="57" xfId="0" applyFont="1" applyBorder="1" applyAlignment="1">
      <alignment horizontal="center" wrapText="1"/>
    </xf>
    <xf numFmtId="0" fontId="57" fillId="0" borderId="51" xfId="0" applyFont="1" applyBorder="1" applyAlignment="1">
      <alignment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164" fontId="57" fillId="0" borderId="45" xfId="0" applyNumberFormat="1" applyFont="1" applyBorder="1" applyAlignment="1">
      <alignment horizontal="center"/>
    </xf>
    <xf numFmtId="0" fontId="57" fillId="0" borderId="52" xfId="0" applyFont="1" applyBorder="1" applyAlignment="1">
      <alignment/>
    </xf>
    <xf numFmtId="0" fontId="57" fillId="0" borderId="20" xfId="0" applyFont="1" applyBorder="1" applyAlignment="1">
      <alignment wrapText="1"/>
    </xf>
    <xf numFmtId="0" fontId="57" fillId="0" borderId="26" xfId="0" applyFont="1" applyBorder="1" applyAlignment="1">
      <alignment horizontal="center"/>
    </xf>
    <xf numFmtId="0" fontId="57" fillId="0" borderId="41" xfId="0" applyFont="1" applyBorder="1" applyAlignment="1">
      <alignment horizontal="center"/>
    </xf>
    <xf numFmtId="164" fontId="57" fillId="0" borderId="58" xfId="0" applyNumberFormat="1" applyFont="1" applyBorder="1" applyAlignment="1">
      <alignment horizontal="center"/>
    </xf>
    <xf numFmtId="0" fontId="57" fillId="0" borderId="20" xfId="0" applyFont="1" applyBorder="1" applyAlignment="1">
      <alignment/>
    </xf>
    <xf numFmtId="0" fontId="57" fillId="0" borderId="59" xfId="0" applyFont="1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23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164" fontId="57" fillId="0" borderId="39" xfId="0" applyNumberFormat="1" applyFont="1" applyBorder="1" applyAlignment="1">
      <alignment horizontal="center"/>
    </xf>
    <xf numFmtId="0" fontId="56" fillId="0" borderId="55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164" fontId="56" fillId="0" borderId="57" xfId="0" applyNumberFormat="1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 wrapText="1"/>
    </xf>
    <xf numFmtId="0" fontId="58" fillId="0" borderId="56" xfId="0" applyFont="1" applyBorder="1" applyAlignment="1">
      <alignment horizontal="center" wrapText="1"/>
    </xf>
    <xf numFmtId="0" fontId="58" fillId="0" borderId="57" xfId="0" applyFont="1" applyBorder="1" applyAlignment="1">
      <alignment horizontal="center" wrapText="1"/>
    </xf>
    <xf numFmtId="0" fontId="59" fillId="0" borderId="16" xfId="0" applyFont="1" applyBorder="1" applyAlignment="1">
      <alignment horizontal="center" vertical="center"/>
    </xf>
    <xf numFmtId="0" fontId="60" fillId="0" borderId="16" xfId="0" applyFont="1" applyBorder="1" applyAlignment="1">
      <alignment wrapText="1"/>
    </xf>
    <xf numFmtId="166" fontId="60" fillId="0" borderId="17" xfId="0" applyNumberFormat="1" applyFont="1" applyBorder="1" applyAlignment="1">
      <alignment horizontal="center"/>
    </xf>
    <xf numFmtId="166" fontId="60" fillId="0" borderId="40" xfId="0" applyNumberFormat="1" applyFont="1" applyBorder="1" applyAlignment="1">
      <alignment horizontal="center"/>
    </xf>
    <xf numFmtId="166" fontId="60" fillId="0" borderId="45" xfId="0" applyNumberFormat="1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60" fillId="0" borderId="20" xfId="0" applyFont="1" applyBorder="1" applyAlignment="1">
      <alignment wrapText="1"/>
    </xf>
    <xf numFmtId="166" fontId="60" fillId="0" borderId="26" xfId="0" applyNumberFormat="1" applyFont="1" applyBorder="1" applyAlignment="1">
      <alignment horizontal="center"/>
    </xf>
    <xf numFmtId="166" fontId="60" fillId="0" borderId="41" xfId="0" applyNumberFormat="1" applyFont="1" applyBorder="1" applyAlignment="1">
      <alignment horizontal="center"/>
    </xf>
    <xf numFmtId="166" fontId="60" fillId="0" borderId="58" xfId="0" applyNumberFormat="1" applyFont="1" applyBorder="1" applyAlignment="1">
      <alignment horizontal="center"/>
    </xf>
    <xf numFmtId="0" fontId="60" fillId="0" borderId="20" xfId="0" applyFont="1" applyBorder="1" applyAlignment="1">
      <alignment/>
    </xf>
    <xf numFmtId="0" fontId="59" fillId="0" borderId="22" xfId="0" applyFont="1" applyBorder="1" applyAlignment="1">
      <alignment horizontal="center" vertical="center"/>
    </xf>
    <xf numFmtId="0" fontId="60" fillId="0" borderId="22" xfId="0" applyFont="1" applyBorder="1" applyAlignment="1">
      <alignment/>
    </xf>
    <xf numFmtId="166" fontId="60" fillId="0" borderId="23" xfId="0" applyNumberFormat="1" applyFont="1" applyBorder="1" applyAlignment="1">
      <alignment horizontal="center"/>
    </xf>
    <xf numFmtId="166" fontId="60" fillId="0" borderId="38" xfId="0" applyNumberFormat="1" applyFont="1" applyBorder="1" applyAlignment="1">
      <alignment horizontal="center"/>
    </xf>
    <xf numFmtId="166" fontId="60" fillId="0" borderId="39" xfId="0" applyNumberFormat="1" applyFont="1" applyBorder="1" applyAlignment="1">
      <alignment horizontal="center"/>
    </xf>
    <xf numFmtId="0" fontId="60" fillId="0" borderId="22" xfId="0" applyFont="1" applyBorder="1" applyAlignment="1">
      <alignment wrapText="1"/>
    </xf>
    <xf numFmtId="0" fontId="59" fillId="0" borderId="34" xfId="0" applyFont="1" applyBorder="1" applyAlignment="1">
      <alignment horizontal="center" vertical="center"/>
    </xf>
    <xf numFmtId="0" fontId="60" fillId="0" borderId="34" xfId="0" applyFont="1" applyBorder="1" applyAlignment="1">
      <alignment wrapText="1"/>
    </xf>
    <xf numFmtId="166" fontId="60" fillId="0" borderId="35" xfId="0" applyNumberFormat="1" applyFont="1" applyBorder="1" applyAlignment="1">
      <alignment horizontal="center"/>
    </xf>
    <xf numFmtId="166" fontId="60" fillId="0" borderId="49" xfId="0" applyNumberFormat="1" applyFont="1" applyBorder="1" applyAlignment="1">
      <alignment horizontal="center"/>
    </xf>
    <xf numFmtId="166" fontId="60" fillId="0" borderId="43" xfId="0" applyNumberFormat="1" applyFont="1" applyBorder="1" applyAlignment="1">
      <alignment horizontal="center"/>
    </xf>
    <xf numFmtId="0" fontId="46" fillId="0" borderId="12" xfId="0" applyFont="1" applyBorder="1" applyAlignment="1">
      <alignment/>
    </xf>
    <xf numFmtId="0" fontId="56" fillId="0" borderId="12" xfId="0" applyFont="1" applyFill="1" applyBorder="1" applyAlignment="1">
      <alignment wrapText="1"/>
    </xf>
    <xf numFmtId="166" fontId="58" fillId="0" borderId="13" xfId="0" applyNumberFormat="1" applyFont="1" applyBorder="1" applyAlignment="1">
      <alignment horizontal="center"/>
    </xf>
    <xf numFmtId="166" fontId="58" fillId="0" borderId="57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41" xfId="0" applyFont="1" applyBorder="1" applyAlignment="1">
      <alignment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56" fillId="0" borderId="41" xfId="0" applyFont="1" applyBorder="1" applyAlignment="1">
      <alignment/>
    </xf>
    <xf numFmtId="166" fontId="56" fillId="0" borderId="41" xfId="0" applyNumberFormat="1" applyFont="1" applyBorder="1" applyAlignment="1">
      <alignment horizontal="center"/>
    </xf>
    <xf numFmtId="166" fontId="56" fillId="33" borderId="41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164" fontId="57" fillId="0" borderId="41" xfId="0" applyNumberFormat="1" applyFont="1" applyBorder="1" applyAlignment="1">
      <alignment horizontal="center"/>
    </xf>
    <xf numFmtId="164" fontId="57" fillId="33" borderId="41" xfId="0" applyNumberFormat="1" applyFont="1" applyFill="1" applyBorder="1" applyAlignment="1">
      <alignment horizontal="center"/>
    </xf>
    <xf numFmtId="0" fontId="57" fillId="0" borderId="40" xfId="0" applyFont="1" applyBorder="1" applyAlignment="1">
      <alignment/>
    </xf>
    <xf numFmtId="0" fontId="57" fillId="33" borderId="40" xfId="0" applyFont="1" applyFill="1" applyBorder="1" applyAlignment="1">
      <alignment horizontal="center"/>
    </xf>
    <xf numFmtId="0" fontId="57" fillId="33" borderId="41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 horizontal="left"/>
    </xf>
    <xf numFmtId="0" fontId="63" fillId="0" borderId="16" xfId="0" applyFont="1" applyBorder="1" applyAlignment="1">
      <alignment wrapText="1"/>
    </xf>
    <xf numFmtId="166" fontId="63" fillId="0" borderId="17" xfId="0" applyNumberFormat="1" applyFont="1" applyBorder="1" applyAlignment="1">
      <alignment horizontal="center"/>
    </xf>
    <xf numFmtId="166" fontId="63" fillId="0" borderId="40" xfId="0" applyNumberFormat="1" applyFont="1" applyBorder="1" applyAlignment="1">
      <alignment horizontal="center"/>
    </xf>
    <xf numFmtId="166" fontId="63" fillId="0" borderId="45" xfId="0" applyNumberFormat="1" applyFont="1" applyBorder="1" applyAlignment="1">
      <alignment horizontal="center"/>
    </xf>
    <xf numFmtId="0" fontId="60" fillId="33" borderId="30" xfId="0" applyFont="1" applyFill="1" applyBorder="1" applyAlignment="1">
      <alignment wrapText="1"/>
    </xf>
    <xf numFmtId="0" fontId="58" fillId="0" borderId="0" xfId="0" applyFont="1" applyAlignment="1">
      <alignment horizontal="center" vertical="top" wrapText="1"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/>
    </xf>
    <xf numFmtId="164" fontId="11" fillId="33" borderId="41" xfId="52" applyNumberFormat="1" applyFont="1" applyFill="1" applyBorder="1" applyAlignment="1">
      <alignment horizontal="center" vertical="center" wrapText="1"/>
      <protection/>
    </xf>
    <xf numFmtId="164" fontId="14" fillId="33" borderId="41" xfId="52" applyNumberFormat="1" applyFont="1" applyFill="1" applyBorder="1" applyAlignment="1">
      <alignment horizontal="center" vertical="center"/>
      <protection/>
    </xf>
    <xf numFmtId="164" fontId="14" fillId="33" borderId="43" xfId="52" applyNumberFormat="1" applyFont="1" applyFill="1" applyBorder="1" applyAlignment="1">
      <alignment horizontal="center" vertical="center"/>
      <protection/>
    </xf>
    <xf numFmtId="0" fontId="11" fillId="33" borderId="41" xfId="52" applyFont="1" applyFill="1" applyBorder="1" applyAlignment="1">
      <alignment horizontal="center" vertical="center"/>
      <protection/>
    </xf>
    <xf numFmtId="0" fontId="14" fillId="33" borderId="41" xfId="52" applyFont="1" applyFill="1" applyBorder="1" applyAlignment="1">
      <alignment horizontal="center" vertical="center"/>
      <protection/>
    </xf>
    <xf numFmtId="0" fontId="11" fillId="33" borderId="41" xfId="52" applyFont="1" applyFill="1" applyBorder="1" applyAlignment="1">
      <alignment horizontal="center" vertical="center" wrapText="1"/>
      <protection/>
    </xf>
    <xf numFmtId="0" fontId="14" fillId="33" borderId="41" xfId="52" applyFont="1" applyFill="1" applyBorder="1" applyAlignment="1">
      <alignment horizontal="center" vertical="center" wrapText="1"/>
      <protection/>
    </xf>
    <xf numFmtId="0" fontId="14" fillId="33" borderId="27" xfId="52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 wrapText="1"/>
      <protection/>
    </xf>
    <xf numFmtId="0" fontId="3" fillId="0" borderId="0" xfId="52" applyAlignment="1">
      <alignment vertical="center"/>
      <protection/>
    </xf>
    <xf numFmtId="0" fontId="11" fillId="0" borderId="28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30" xfId="52" applyFont="1" applyBorder="1" applyAlignment="1">
      <alignment horizontal="center" vertical="center" wrapText="1"/>
      <protection/>
    </xf>
    <xf numFmtId="0" fontId="12" fillId="0" borderId="42" xfId="52" applyFont="1" applyBorder="1" applyAlignment="1">
      <alignment horizontal="center" vertical="center" wrapText="1"/>
      <protection/>
    </xf>
    <xf numFmtId="0" fontId="12" fillId="0" borderId="47" xfId="52" applyFont="1" applyBorder="1" applyAlignment="1">
      <alignment horizontal="center" vertical="center" wrapText="1"/>
      <protection/>
    </xf>
    <xf numFmtId="0" fontId="12" fillId="0" borderId="48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164" fontId="11" fillId="33" borderId="26" xfId="52" applyNumberFormat="1" applyFont="1" applyFill="1" applyBorder="1" applyAlignment="1">
      <alignment horizontal="center" vertical="center" wrapText="1"/>
      <protection/>
    </xf>
    <xf numFmtId="164" fontId="14" fillId="33" borderId="26" xfId="52" applyNumberFormat="1" applyFont="1" applyFill="1" applyBorder="1" applyAlignment="1">
      <alignment horizontal="center" vertical="center"/>
      <protection/>
    </xf>
    <xf numFmtId="164" fontId="14" fillId="33" borderId="31" xfId="52" applyNumberFormat="1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30" xfId="52" applyFont="1" applyFill="1" applyBorder="1" applyAlignment="1">
      <alignment horizontal="center" vertical="center" wrapText="1"/>
      <protection/>
    </xf>
    <xf numFmtId="0" fontId="7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Alignment="1">
      <alignment horizontal="left" vertical="center"/>
      <protection/>
    </xf>
    <xf numFmtId="0" fontId="64" fillId="0" borderId="0" xfId="0" applyFont="1" applyAlignment="1">
      <alignment horizontal="center" wrapText="1"/>
    </xf>
    <xf numFmtId="0" fontId="7" fillId="0" borderId="0" xfId="52" applyFont="1" applyBorder="1" applyAlignment="1">
      <alignment horizontal="left" wrapText="1"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Alignment="1">
      <alignment/>
      <protection/>
    </xf>
    <xf numFmtId="0" fontId="4" fillId="0" borderId="0" xfId="52" applyFont="1" applyBorder="1" applyAlignment="1">
      <alignment horizontal="center" wrapText="1"/>
      <protection/>
    </xf>
    <xf numFmtId="0" fontId="4" fillId="0" borderId="0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5" fillId="0" borderId="30" xfId="52" applyFont="1" applyBorder="1" applyAlignment="1">
      <alignment vertical="center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28" xfId="52" applyFont="1" applyFill="1" applyBorder="1" applyAlignment="1">
      <alignment horizontal="center" wrapText="1"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0" xfId="52" applyFont="1" applyFill="1" applyBorder="1" applyAlignment="1">
      <alignment horizontal="center" wrapText="1"/>
      <protection/>
    </xf>
    <xf numFmtId="0" fontId="5" fillId="0" borderId="60" xfId="52" applyFont="1" applyFill="1" applyBorder="1" applyAlignment="1">
      <alignment horizontal="center" vertical="center" wrapText="1"/>
      <protection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54" xfId="52" applyFont="1" applyFill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31" xfId="52" applyFont="1" applyBorder="1" applyAlignment="1">
      <alignment horizontal="center"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32" xfId="52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0.8515625" style="0" customWidth="1"/>
    <col min="2" max="3" width="14.57421875" style="0" customWidth="1"/>
    <col min="4" max="4" width="11.140625" style="0" customWidth="1"/>
    <col min="5" max="5" width="11.7109375" style="0" customWidth="1"/>
    <col min="6" max="7" width="13.140625" style="0" customWidth="1"/>
    <col min="8" max="8" width="14.140625" style="0" customWidth="1"/>
  </cols>
  <sheetData>
    <row r="1" spans="1:8" ht="57" customHeight="1">
      <c r="A1" s="262" t="s">
        <v>58</v>
      </c>
      <c r="B1" s="262"/>
      <c r="C1" s="262"/>
      <c r="D1" s="262"/>
      <c r="E1" s="262"/>
      <c r="F1" s="262"/>
      <c r="G1" s="262"/>
      <c r="H1" s="262"/>
    </row>
    <row r="2" spans="1:8" ht="15">
      <c r="A2" s="241"/>
      <c r="B2" s="241"/>
      <c r="C2" s="241"/>
      <c r="D2" s="241"/>
      <c r="E2" s="241"/>
      <c r="F2" s="242"/>
      <c r="G2" s="242"/>
      <c r="H2" s="242" t="s">
        <v>84</v>
      </c>
    </row>
    <row r="3" spans="1:8" ht="30">
      <c r="A3" s="243"/>
      <c r="B3" s="244" t="s">
        <v>59</v>
      </c>
      <c r="C3" s="244" t="s">
        <v>60</v>
      </c>
      <c r="D3" s="245" t="s">
        <v>61</v>
      </c>
      <c r="E3" s="245" t="s">
        <v>85</v>
      </c>
      <c r="F3" s="245" t="s">
        <v>86</v>
      </c>
      <c r="G3" s="245" t="s">
        <v>62</v>
      </c>
      <c r="H3" s="245" t="s">
        <v>63</v>
      </c>
    </row>
    <row r="4" spans="1:8" s="249" customFormat="1" ht="15">
      <c r="A4" s="246" t="s">
        <v>33</v>
      </c>
      <c r="B4" s="247">
        <v>15654.3</v>
      </c>
      <c r="C4" s="247">
        <v>17780.6</v>
      </c>
      <c r="D4" s="247">
        <v>20142</v>
      </c>
      <c r="E4" s="248">
        <v>22875.2</v>
      </c>
      <c r="F4" s="248">
        <v>23234.1</v>
      </c>
      <c r="G4" s="248">
        <v>22859.2</v>
      </c>
      <c r="H4" s="248">
        <v>24900</v>
      </c>
    </row>
    <row r="5" spans="1:8" ht="15">
      <c r="A5" s="243" t="s">
        <v>64</v>
      </c>
      <c r="B5" s="250">
        <v>122.4</v>
      </c>
      <c r="C5" s="250">
        <f>C4/B4*100</f>
        <v>113.58284944072874</v>
      </c>
      <c r="D5" s="250">
        <f>D4/C4*100</f>
        <v>113.28076667828984</v>
      </c>
      <c r="E5" s="251"/>
      <c r="F5" s="251">
        <f>F4/E4*100</f>
        <v>101.56894803105546</v>
      </c>
      <c r="G5" s="251">
        <f>G4/D4*100</f>
        <v>113.49021944196207</v>
      </c>
      <c r="H5" s="251">
        <f>H4/G4*100</f>
        <v>108.92769650731434</v>
      </c>
    </row>
    <row r="6" spans="1:8" ht="15" hidden="1">
      <c r="A6" s="252"/>
      <c r="B6" s="193"/>
      <c r="C6" s="193"/>
      <c r="D6" s="193"/>
      <c r="E6" s="253"/>
      <c r="F6" s="253"/>
      <c r="G6" s="253"/>
      <c r="H6" s="253"/>
    </row>
    <row r="7" spans="1:8" s="249" customFormat="1" ht="15" hidden="1">
      <c r="A7" s="246" t="s">
        <v>65</v>
      </c>
      <c r="B7" s="247">
        <v>19915.6</v>
      </c>
      <c r="C7" s="247">
        <v>18338.6</v>
      </c>
      <c r="D7" s="247">
        <v>23623.2</v>
      </c>
      <c r="E7" s="248">
        <v>20174.3</v>
      </c>
      <c r="F7" s="248">
        <v>21768.6</v>
      </c>
      <c r="G7" s="248">
        <v>21915.2</v>
      </c>
      <c r="H7" s="248">
        <v>24200</v>
      </c>
    </row>
    <row r="8" spans="1:8" ht="15" hidden="1">
      <c r="A8" s="243" t="s">
        <v>64</v>
      </c>
      <c r="B8" s="198">
        <v>158.3</v>
      </c>
      <c r="C8" s="198">
        <v>92.1</v>
      </c>
      <c r="D8" s="250">
        <f>D7/C7*100</f>
        <v>128.8168126247369</v>
      </c>
      <c r="E8" s="254"/>
      <c r="F8" s="251">
        <f>F7/E7*100</f>
        <v>107.90262859182226</v>
      </c>
      <c r="G8" s="251">
        <f>G7/D7*100</f>
        <v>92.76981949947509</v>
      </c>
      <c r="H8" s="251">
        <f>H7/G7*100</f>
        <v>110.4256406512375</v>
      </c>
    </row>
    <row r="13" spans="1:8" ht="34.5" customHeight="1">
      <c r="A13" s="263"/>
      <c r="B13" s="264"/>
      <c r="C13" s="264"/>
      <c r="D13" s="264"/>
      <c r="E13" s="264"/>
      <c r="F13" s="264"/>
      <c r="G13" s="264"/>
      <c r="H13" s="264"/>
    </row>
    <row r="22" ht="15">
      <c r="A22" s="255"/>
    </row>
    <row r="23" ht="15">
      <c r="A23" s="255"/>
    </row>
    <row r="30" ht="15">
      <c r="A30" s="256"/>
    </row>
    <row r="31" ht="15">
      <c r="A31" s="256"/>
    </row>
  </sheetData>
  <sheetProtection/>
  <mergeCells count="2">
    <mergeCell ref="A1:H1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26.57421875" style="1" customWidth="1"/>
    <col min="2" max="2" width="19.7109375" style="1" customWidth="1"/>
    <col min="3" max="3" width="0" style="1" hidden="1" customWidth="1"/>
    <col min="4" max="4" width="22.8515625" style="1" customWidth="1"/>
    <col min="5" max="5" width="24.421875" style="1" customWidth="1"/>
    <col min="6" max="6" width="11.7109375" style="1" hidden="1" customWidth="1"/>
    <col min="7" max="7" width="12.8515625" style="1" hidden="1" customWidth="1"/>
    <col min="8" max="8" width="13.140625" style="1" hidden="1" customWidth="1"/>
    <col min="9" max="9" width="11.00390625" style="1" hidden="1" customWidth="1"/>
    <col min="10" max="10" width="9.57421875" style="1" hidden="1" customWidth="1"/>
    <col min="11" max="11" width="10.421875" style="1" hidden="1" customWidth="1"/>
    <col min="12" max="12" width="12.00390625" style="1" hidden="1" customWidth="1"/>
    <col min="13" max="13" width="10.8515625" style="1" hidden="1" customWidth="1"/>
    <col min="14" max="15" width="10.57421875" style="1" hidden="1" customWidth="1"/>
    <col min="16" max="16384" width="9.140625" style="1" customWidth="1"/>
  </cols>
  <sheetData>
    <row r="1" spans="1:15" ht="61.5" customHeight="1">
      <c r="A1" s="273" t="s">
        <v>31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1" ht="18.75" customHeight="1" thickBot="1">
      <c r="A2" s="273"/>
      <c r="B2" s="273"/>
      <c r="C2" s="273"/>
      <c r="D2" s="273"/>
      <c r="E2" s="273"/>
      <c r="F2" s="273"/>
      <c r="G2" s="273"/>
      <c r="H2" s="273"/>
      <c r="I2" s="274"/>
      <c r="J2" s="274"/>
      <c r="K2" s="274"/>
    </row>
    <row r="3" spans="1:15" ht="27.75" customHeight="1">
      <c r="A3" s="275" t="s">
        <v>0</v>
      </c>
      <c r="B3" s="275" t="s">
        <v>32</v>
      </c>
      <c r="C3" s="118"/>
      <c r="D3" s="278" t="s">
        <v>33</v>
      </c>
      <c r="E3" s="278"/>
      <c r="F3" s="119"/>
      <c r="G3" s="119"/>
      <c r="H3" s="119"/>
      <c r="I3" s="119"/>
      <c r="J3" s="119"/>
      <c r="K3" s="120"/>
      <c r="L3" s="279" t="s">
        <v>34</v>
      </c>
      <c r="M3" s="280"/>
      <c r="N3" s="281" t="s">
        <v>35</v>
      </c>
      <c r="O3" s="280"/>
    </row>
    <row r="4" spans="1:15" ht="15" customHeight="1">
      <c r="A4" s="276"/>
      <c r="B4" s="276"/>
      <c r="C4" s="282" t="s">
        <v>36</v>
      </c>
      <c r="D4" s="265" t="s">
        <v>87</v>
      </c>
      <c r="E4" s="265" t="s">
        <v>88</v>
      </c>
      <c r="F4" s="121" t="s">
        <v>37</v>
      </c>
      <c r="G4" s="121"/>
      <c r="H4" s="121"/>
      <c r="I4" s="121"/>
      <c r="J4" s="121"/>
      <c r="K4" s="122"/>
      <c r="L4" s="265" t="s">
        <v>56</v>
      </c>
      <c r="M4" s="265" t="s">
        <v>57</v>
      </c>
      <c r="N4" s="265" t="s">
        <v>56</v>
      </c>
      <c r="O4" s="265" t="s">
        <v>57</v>
      </c>
    </row>
    <row r="5" spans="1:15" ht="14.25">
      <c r="A5" s="276"/>
      <c r="B5" s="276"/>
      <c r="C5" s="283"/>
      <c r="D5" s="266"/>
      <c r="E5" s="266"/>
      <c r="F5" s="268" t="s">
        <v>38</v>
      </c>
      <c r="G5" s="269"/>
      <c r="H5" s="270" t="s">
        <v>39</v>
      </c>
      <c r="I5" s="271"/>
      <c r="J5" s="270" t="s">
        <v>40</v>
      </c>
      <c r="K5" s="272"/>
      <c r="L5" s="266"/>
      <c r="M5" s="266"/>
      <c r="N5" s="266"/>
      <c r="O5" s="266"/>
    </row>
    <row r="6" spans="1:15" ht="15" thickBot="1">
      <c r="A6" s="277"/>
      <c r="B6" s="277"/>
      <c r="C6" s="284"/>
      <c r="D6" s="267"/>
      <c r="E6" s="267"/>
      <c r="F6" s="123" t="s">
        <v>41</v>
      </c>
      <c r="G6" s="123" t="s">
        <v>42</v>
      </c>
      <c r="H6" s="123" t="s">
        <v>41</v>
      </c>
      <c r="I6" s="123" t="s">
        <v>42</v>
      </c>
      <c r="J6" s="123" t="s">
        <v>41</v>
      </c>
      <c r="K6" s="124" t="s">
        <v>42</v>
      </c>
      <c r="L6" s="267"/>
      <c r="M6" s="267"/>
      <c r="N6" s="267"/>
      <c r="O6" s="267"/>
    </row>
    <row r="7" spans="1:17" ht="45" customHeight="1">
      <c r="A7" s="125" t="s">
        <v>43</v>
      </c>
      <c r="B7" s="126" t="s">
        <v>44</v>
      </c>
      <c r="C7" s="127">
        <v>40.029</v>
      </c>
      <c r="D7" s="128">
        <v>34202</v>
      </c>
      <c r="E7" s="128">
        <v>33548</v>
      </c>
      <c r="F7" s="128"/>
      <c r="G7" s="128"/>
      <c r="H7" s="128"/>
      <c r="I7" s="128"/>
      <c r="J7" s="128"/>
      <c r="K7" s="129"/>
      <c r="L7" s="130">
        <v>1986</v>
      </c>
      <c r="M7" s="131">
        <v>2205</v>
      </c>
      <c r="N7" s="132">
        <v>36142</v>
      </c>
      <c r="O7" s="131">
        <v>35757</v>
      </c>
      <c r="P7" s="22"/>
      <c r="Q7" s="22"/>
    </row>
    <row r="8" spans="1:17" ht="45" customHeight="1" thickBot="1">
      <c r="A8" s="133"/>
      <c r="B8" s="134" t="s">
        <v>45</v>
      </c>
      <c r="C8" s="135"/>
      <c r="D8" s="136"/>
      <c r="E8" s="136">
        <f>E7/D7*100</f>
        <v>98.08783112098708</v>
      </c>
      <c r="F8" s="136"/>
      <c r="G8" s="136"/>
      <c r="H8" s="136"/>
      <c r="I8" s="136"/>
      <c r="J8" s="136"/>
      <c r="K8" s="137"/>
      <c r="L8" s="138"/>
      <c r="M8" s="139">
        <f>M7/L7*100</f>
        <v>111.02719033232628</v>
      </c>
      <c r="N8" s="140"/>
      <c r="O8" s="139">
        <f>O7/N7*100</f>
        <v>98.93475734602401</v>
      </c>
      <c r="P8" s="22"/>
      <c r="Q8" s="22"/>
    </row>
    <row r="9" spans="1:15" ht="36.75" customHeight="1">
      <c r="A9" s="141" t="s">
        <v>46</v>
      </c>
      <c r="B9" s="142" t="s">
        <v>47</v>
      </c>
      <c r="C9" s="143">
        <f>C7*C11*12/1000</f>
        <v>7519.5116964</v>
      </c>
      <c r="D9" s="144">
        <v>6950120.1</v>
      </c>
      <c r="E9" s="144">
        <v>7222646.2</v>
      </c>
      <c r="F9" s="144"/>
      <c r="G9" s="144"/>
      <c r="H9" s="144"/>
      <c r="I9" s="144"/>
      <c r="J9" s="144"/>
      <c r="K9" s="145"/>
      <c r="L9" s="146">
        <v>250106.5</v>
      </c>
      <c r="M9" s="147">
        <v>279541.5</v>
      </c>
      <c r="N9" s="148">
        <v>4788582</v>
      </c>
      <c r="O9" s="147">
        <v>5073879.7</v>
      </c>
    </row>
    <row r="10" spans="1:15" ht="42" customHeight="1" thickBot="1">
      <c r="A10" s="149"/>
      <c r="B10" s="150" t="s">
        <v>45</v>
      </c>
      <c r="C10" s="151">
        <v>118.2</v>
      </c>
      <c r="D10" s="152"/>
      <c r="E10" s="152">
        <f>E9/D9*100</f>
        <v>103.92117108882766</v>
      </c>
      <c r="F10" s="152">
        <f aca="true" t="shared" si="0" ref="F10:K10">F9/E9*100</f>
        <v>0</v>
      </c>
      <c r="G10" s="152" t="e">
        <f t="shared" si="0"/>
        <v>#DIV/0!</v>
      </c>
      <c r="H10" s="152" t="e">
        <f t="shared" si="0"/>
        <v>#DIV/0!</v>
      </c>
      <c r="I10" s="152" t="e">
        <f t="shared" si="0"/>
        <v>#DIV/0!</v>
      </c>
      <c r="J10" s="152" t="e">
        <f t="shared" si="0"/>
        <v>#DIV/0!</v>
      </c>
      <c r="K10" s="153" t="e">
        <f t="shared" si="0"/>
        <v>#DIV/0!</v>
      </c>
      <c r="L10" s="154"/>
      <c r="M10" s="155">
        <f>M9/L9*100</f>
        <v>111.76898641178859</v>
      </c>
      <c r="N10" s="156"/>
      <c r="O10" s="155">
        <f>O9/N9*100</f>
        <v>105.95787437700766</v>
      </c>
    </row>
    <row r="11" spans="1:15" ht="51" customHeight="1">
      <c r="A11" s="157" t="s">
        <v>48</v>
      </c>
      <c r="B11" s="158" t="s">
        <v>49</v>
      </c>
      <c r="C11" s="127">
        <v>15654.3</v>
      </c>
      <c r="D11" s="128">
        <v>22578.7</v>
      </c>
      <c r="E11" s="128">
        <v>23921.4</v>
      </c>
      <c r="F11" s="128"/>
      <c r="G11" s="128"/>
      <c r="H11" s="128"/>
      <c r="I11" s="128"/>
      <c r="J11" s="128"/>
      <c r="K11" s="129"/>
      <c r="L11" s="130">
        <v>20989.1</v>
      </c>
      <c r="M11" s="131">
        <v>21129.4</v>
      </c>
      <c r="N11" s="132">
        <v>22082.3</v>
      </c>
      <c r="O11" s="131">
        <v>23649.8</v>
      </c>
    </row>
    <row r="12" spans="1:15" ht="48.75" customHeight="1" thickBot="1">
      <c r="A12" s="159"/>
      <c r="B12" s="150" t="s">
        <v>45</v>
      </c>
      <c r="C12" s="151">
        <v>122.4</v>
      </c>
      <c r="D12" s="152"/>
      <c r="E12" s="152">
        <f>E11/D11*100</f>
        <v>105.94675512762028</v>
      </c>
      <c r="F12" s="152"/>
      <c r="G12" s="152"/>
      <c r="H12" s="152"/>
      <c r="I12" s="152"/>
      <c r="J12" s="152"/>
      <c r="K12" s="153"/>
      <c r="L12" s="154"/>
      <c r="M12" s="155">
        <f>M11/L11*100</f>
        <v>100.6684421914232</v>
      </c>
      <c r="N12" s="156"/>
      <c r="O12" s="155">
        <f>O11/N11*100</f>
        <v>107.0984453612169</v>
      </c>
    </row>
    <row r="13" spans="1:11" ht="48.75" customHeight="1" hidden="1">
      <c r="A13" s="160" t="s">
        <v>50</v>
      </c>
      <c r="B13" s="158" t="s">
        <v>51</v>
      </c>
      <c r="C13" s="161"/>
      <c r="D13" s="162"/>
      <c r="E13" s="161"/>
      <c r="F13" s="163"/>
      <c r="G13" s="161"/>
      <c r="H13" s="161"/>
      <c r="I13" s="161"/>
      <c r="J13" s="161"/>
      <c r="K13" s="161"/>
    </row>
    <row r="14" spans="1:11" ht="37.5" customHeight="1" hidden="1">
      <c r="A14" s="285" t="s">
        <v>52</v>
      </c>
      <c r="B14" s="164" t="s">
        <v>53</v>
      </c>
      <c r="C14" s="161">
        <v>6729.1</v>
      </c>
      <c r="D14" s="165">
        <v>6879.7</v>
      </c>
      <c r="E14" s="166">
        <v>7585.6</v>
      </c>
      <c r="F14" s="167"/>
      <c r="G14" s="168">
        <f>E14*G16/100</f>
        <v>9125.4768</v>
      </c>
      <c r="H14" s="168"/>
      <c r="I14" s="168">
        <f>G14*I16/100</f>
        <v>10229.6594928</v>
      </c>
      <c r="J14" s="168"/>
      <c r="K14" s="169">
        <f>I14*K16/100</f>
        <v>11467.4482914288</v>
      </c>
    </row>
    <row r="15" spans="1:11" ht="48" customHeight="1" hidden="1">
      <c r="A15" s="285"/>
      <c r="B15" s="164" t="s">
        <v>54</v>
      </c>
      <c r="C15" s="170">
        <v>111.9</v>
      </c>
      <c r="D15" s="171">
        <v>97.6</v>
      </c>
      <c r="E15" s="170">
        <f>E14/E16*100/D14*100</f>
        <v>102.66352125646203</v>
      </c>
      <c r="F15" s="172"/>
      <c r="G15" s="170">
        <v>100</v>
      </c>
      <c r="H15" s="170"/>
      <c r="I15" s="170">
        <v>100</v>
      </c>
      <c r="J15" s="170"/>
      <c r="K15" s="170">
        <v>100</v>
      </c>
    </row>
    <row r="16" spans="1:11" ht="34.5" customHeight="1" hidden="1" thickBot="1">
      <c r="A16" s="286"/>
      <c r="B16" s="150" t="s">
        <v>55</v>
      </c>
      <c r="C16" s="173">
        <v>106.9</v>
      </c>
      <c r="D16" s="174">
        <v>103.5</v>
      </c>
      <c r="E16" s="175">
        <v>107.4</v>
      </c>
      <c r="F16" s="176"/>
      <c r="G16" s="173">
        <v>120.3</v>
      </c>
      <c r="H16" s="173"/>
      <c r="I16" s="173">
        <v>112.1</v>
      </c>
      <c r="J16" s="173"/>
      <c r="K16" s="173">
        <v>112.1</v>
      </c>
    </row>
    <row r="17" spans="1:11" ht="15.75">
      <c r="A17" s="287"/>
      <c r="B17" s="288"/>
      <c r="C17" s="288"/>
      <c r="D17" s="177"/>
      <c r="E17" s="178"/>
      <c r="F17" s="178"/>
      <c r="G17" s="178"/>
      <c r="H17" s="179"/>
      <c r="I17" s="179"/>
      <c r="J17" s="179"/>
      <c r="K17" s="179"/>
    </row>
    <row r="18" spans="1:11" ht="15.75">
      <c r="A18" s="180"/>
      <c r="B18" s="177"/>
      <c r="C18" s="177"/>
      <c r="D18" s="177"/>
      <c r="E18" s="178"/>
      <c r="F18" s="178"/>
      <c r="G18" s="178"/>
      <c r="H18" s="179"/>
      <c r="I18" s="179"/>
      <c r="J18" s="179"/>
      <c r="K18" s="179"/>
    </row>
  </sheetData>
  <sheetProtection/>
  <mergeCells count="19">
    <mergeCell ref="A14:A16"/>
    <mergeCell ref="A17:C17"/>
    <mergeCell ref="L4:L6"/>
    <mergeCell ref="M4:M6"/>
    <mergeCell ref="N4:N6"/>
    <mergeCell ref="O4:O6"/>
    <mergeCell ref="F5:G5"/>
    <mergeCell ref="H5:I5"/>
    <mergeCell ref="J5:K5"/>
    <mergeCell ref="A1:O1"/>
    <mergeCell ref="A2:K2"/>
    <mergeCell ref="A3:A6"/>
    <mergeCell ref="B3:B6"/>
    <mergeCell ref="D3:E3"/>
    <mergeCell ref="L3:M3"/>
    <mergeCell ref="N3:O3"/>
    <mergeCell ref="C4:C6"/>
    <mergeCell ref="D4:D6"/>
    <mergeCell ref="E4:E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0.8515625" style="0" customWidth="1"/>
    <col min="2" max="3" width="14.57421875" style="0" customWidth="1"/>
    <col min="4" max="4" width="11.140625" style="0" customWidth="1"/>
    <col min="5" max="5" width="11.7109375" style="0" customWidth="1"/>
    <col min="6" max="7" width="13.140625" style="0" customWidth="1"/>
    <col min="8" max="8" width="14.140625" style="0" customWidth="1"/>
  </cols>
  <sheetData>
    <row r="1" spans="1:8" ht="57" customHeight="1">
      <c r="A1" s="262" t="s">
        <v>58</v>
      </c>
      <c r="B1" s="262"/>
      <c r="C1" s="262"/>
      <c r="D1" s="262"/>
      <c r="E1" s="262"/>
      <c r="F1" s="262"/>
      <c r="G1" s="262"/>
      <c r="H1" s="262"/>
    </row>
    <row r="2" spans="1:8" ht="15">
      <c r="A2" s="241"/>
      <c r="B2" s="241"/>
      <c r="C2" s="241"/>
      <c r="D2" s="241"/>
      <c r="E2" s="241"/>
      <c r="F2" s="242"/>
      <c r="G2" s="242"/>
      <c r="H2" s="242" t="s">
        <v>84</v>
      </c>
    </row>
    <row r="3" spans="1:8" ht="30">
      <c r="A3" s="243"/>
      <c r="B3" s="244" t="s">
        <v>59</v>
      </c>
      <c r="C3" s="244" t="s">
        <v>60</v>
      </c>
      <c r="D3" s="245" t="s">
        <v>61</v>
      </c>
      <c r="E3" s="245" t="s">
        <v>85</v>
      </c>
      <c r="F3" s="245" t="s">
        <v>86</v>
      </c>
      <c r="G3" s="245" t="s">
        <v>62</v>
      </c>
      <c r="H3" s="245" t="s">
        <v>63</v>
      </c>
    </row>
    <row r="4" spans="1:8" s="249" customFormat="1" ht="15">
      <c r="A4" s="246" t="s">
        <v>33</v>
      </c>
      <c r="B4" s="247">
        <v>15654.3</v>
      </c>
      <c r="C4" s="247">
        <v>17780.6</v>
      </c>
      <c r="D4" s="247">
        <v>20142</v>
      </c>
      <c r="E4" s="248">
        <v>22875.2</v>
      </c>
      <c r="F4" s="248">
        <v>23234.1</v>
      </c>
      <c r="G4" s="248">
        <v>22859.2</v>
      </c>
      <c r="H4" s="248">
        <v>24900</v>
      </c>
    </row>
    <row r="5" spans="1:8" ht="15">
      <c r="A5" s="243" t="s">
        <v>64</v>
      </c>
      <c r="B5" s="250">
        <v>122.4</v>
      </c>
      <c r="C5" s="250">
        <f>C4/B4*100</f>
        <v>113.58284944072874</v>
      </c>
      <c r="D5" s="250">
        <f>D4/C4*100</f>
        <v>113.28076667828984</v>
      </c>
      <c r="E5" s="251"/>
      <c r="F5" s="251">
        <f>F4/E4*100</f>
        <v>101.56894803105546</v>
      </c>
      <c r="G5" s="251">
        <f>G4/D4*100</f>
        <v>113.49021944196207</v>
      </c>
      <c r="H5" s="251">
        <f>H4/G4*100</f>
        <v>108.92769650731434</v>
      </c>
    </row>
    <row r="6" spans="1:8" ht="15" hidden="1">
      <c r="A6" s="252"/>
      <c r="B6" s="193"/>
      <c r="C6" s="193"/>
      <c r="D6" s="193"/>
      <c r="E6" s="253"/>
      <c r="F6" s="253"/>
      <c r="G6" s="253"/>
      <c r="H6" s="253"/>
    </row>
    <row r="7" spans="1:8" s="249" customFormat="1" ht="15" hidden="1">
      <c r="A7" s="246" t="s">
        <v>65</v>
      </c>
      <c r="B7" s="247">
        <v>19915.6</v>
      </c>
      <c r="C7" s="247">
        <v>18338.6</v>
      </c>
      <c r="D7" s="247">
        <v>23623.2</v>
      </c>
      <c r="E7" s="248">
        <v>20174.3</v>
      </c>
      <c r="F7" s="248">
        <v>21768.6</v>
      </c>
      <c r="G7" s="248">
        <v>21915.2</v>
      </c>
      <c r="H7" s="248">
        <v>24200</v>
      </c>
    </row>
    <row r="8" spans="1:8" ht="15" hidden="1">
      <c r="A8" s="243" t="s">
        <v>64</v>
      </c>
      <c r="B8" s="198">
        <v>158.3</v>
      </c>
      <c r="C8" s="198">
        <v>92.1</v>
      </c>
      <c r="D8" s="250">
        <f>D7/C7*100</f>
        <v>128.8168126247369</v>
      </c>
      <c r="E8" s="254"/>
      <c r="F8" s="251">
        <f>F7/E7*100</f>
        <v>107.90262859182226</v>
      </c>
      <c r="G8" s="251">
        <f>G7/D7*100</f>
        <v>92.76981949947509</v>
      </c>
      <c r="H8" s="251">
        <f>H7/G7*100</f>
        <v>110.4256406512375</v>
      </c>
    </row>
    <row r="13" spans="1:8" ht="34.5" customHeight="1">
      <c r="A13" s="263"/>
      <c r="B13" s="264"/>
      <c r="C13" s="264"/>
      <c r="D13" s="264"/>
      <c r="E13" s="264"/>
      <c r="F13" s="264"/>
      <c r="G13" s="264"/>
      <c r="H13" s="264"/>
    </row>
    <row r="22" ht="15">
      <c r="A22" s="255"/>
    </row>
    <row r="23" ht="15">
      <c r="A23" s="255"/>
    </row>
    <row r="30" ht="15">
      <c r="A30" s="256"/>
    </row>
    <row r="31" ht="15">
      <c r="A31" s="256"/>
    </row>
  </sheetData>
  <sheetProtection/>
  <mergeCells count="2">
    <mergeCell ref="A1:H1"/>
    <mergeCell ref="A13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38"/>
  <sheetViews>
    <sheetView zoomScalePageLayoutView="0" workbookViewId="0" topLeftCell="A23">
      <selection activeCell="B40" sqref="B40"/>
    </sheetView>
  </sheetViews>
  <sheetFormatPr defaultColWidth="9.140625" defaultRowHeight="15"/>
  <cols>
    <col min="1" max="1" width="5.421875" style="0" customWidth="1"/>
    <col min="2" max="2" width="48.28125" style="0" customWidth="1"/>
    <col min="3" max="3" width="18.57421875" style="0" customWidth="1"/>
    <col min="4" max="4" width="19.57421875" style="0" customWidth="1"/>
    <col min="5" max="5" width="11.28125" style="0" customWidth="1"/>
  </cols>
  <sheetData>
    <row r="1" ht="15" hidden="1"/>
    <row r="2" ht="15" hidden="1"/>
    <row r="3" ht="15" hidden="1"/>
    <row r="4" ht="15" hidden="1"/>
    <row r="5" spans="1:5" ht="61.5" customHeight="1" hidden="1" thickBot="1">
      <c r="A5" s="185" t="s">
        <v>66</v>
      </c>
      <c r="B5" s="186" t="s">
        <v>67</v>
      </c>
      <c r="C5" s="187" t="s">
        <v>68</v>
      </c>
      <c r="D5" s="188" t="s">
        <v>69</v>
      </c>
      <c r="E5" s="189" t="s">
        <v>70</v>
      </c>
    </row>
    <row r="6" spans="1:5" ht="91.5" customHeight="1" hidden="1">
      <c r="A6" s="190">
        <v>1</v>
      </c>
      <c r="B6" s="191" t="s">
        <v>71</v>
      </c>
      <c r="C6" s="192">
        <f>23000+200000+186600</f>
        <v>409600</v>
      </c>
      <c r="D6" s="193">
        <f>14860+148774.5+119062</f>
        <v>282696.5</v>
      </c>
      <c r="E6" s="194">
        <f aca="true" t="shared" si="0" ref="E6:E15">D6/C6*100</f>
        <v>69.0177001953125</v>
      </c>
    </row>
    <row r="7" spans="1:5" ht="150" hidden="1">
      <c r="A7" s="195">
        <v>2</v>
      </c>
      <c r="B7" s="196" t="s">
        <v>72</v>
      </c>
      <c r="C7" s="197">
        <f>42200+10875.8+17200+4302.7</f>
        <v>74578.5</v>
      </c>
      <c r="D7" s="198">
        <f>47579.3+13944.3+4302.7</f>
        <v>65826.3</v>
      </c>
      <c r="E7" s="199">
        <f t="shared" si="0"/>
        <v>88.26444618757418</v>
      </c>
    </row>
    <row r="8" spans="1:5" ht="180" hidden="1">
      <c r="A8" s="195">
        <v>3</v>
      </c>
      <c r="B8" s="196" t="s">
        <v>73</v>
      </c>
      <c r="C8" s="197">
        <f>7609+422.7</f>
        <v>8031.7</v>
      </c>
      <c r="D8" s="198">
        <f>4850.5+255.3</f>
        <v>5105.8</v>
      </c>
      <c r="E8" s="199">
        <f t="shared" si="0"/>
        <v>63.570601491589585</v>
      </c>
    </row>
    <row r="9" spans="1:5" ht="105" hidden="1">
      <c r="A9" s="195">
        <v>4</v>
      </c>
      <c r="B9" s="196" t="s">
        <v>74</v>
      </c>
      <c r="C9" s="197">
        <f>1100+467644.3+136450+39744+133464.2+21185.5+5049.8</f>
        <v>804637.8</v>
      </c>
      <c r="D9" s="198">
        <v>738926</v>
      </c>
      <c r="E9" s="199">
        <f t="shared" si="0"/>
        <v>91.83336900155572</v>
      </c>
    </row>
    <row r="10" spans="1:5" ht="75" hidden="1">
      <c r="A10" s="195">
        <v>5</v>
      </c>
      <c r="B10" s="196" t="s">
        <v>75</v>
      </c>
      <c r="C10" s="197">
        <v>10000</v>
      </c>
      <c r="D10" s="198">
        <v>9008.02</v>
      </c>
      <c r="E10" s="199">
        <f t="shared" si="0"/>
        <v>90.0802</v>
      </c>
    </row>
    <row r="11" spans="1:5" ht="15" hidden="1">
      <c r="A11" s="195">
        <v>6</v>
      </c>
      <c r="B11" s="200" t="s">
        <v>76</v>
      </c>
      <c r="C11" s="197">
        <f>6270+6000+1356624.3</f>
        <v>1368894.3</v>
      </c>
      <c r="D11" s="198">
        <f>1008.2+1058837.3</f>
        <v>1059845.5</v>
      </c>
      <c r="E11" s="199">
        <f t="shared" si="0"/>
        <v>77.42347236013767</v>
      </c>
    </row>
    <row r="12" spans="1:5" ht="15" hidden="1">
      <c r="A12" s="195">
        <v>7</v>
      </c>
      <c r="B12" s="200" t="s">
        <v>77</v>
      </c>
      <c r="C12" s="197">
        <f>10846.9+38153.1</f>
        <v>49000</v>
      </c>
      <c r="D12" s="198">
        <f>10782.6+37935.8</f>
        <v>48718.4</v>
      </c>
      <c r="E12" s="199">
        <f t="shared" si="0"/>
        <v>99.42530612244899</v>
      </c>
    </row>
    <row r="13" spans="1:5" ht="60" hidden="1">
      <c r="A13" s="195">
        <v>8</v>
      </c>
      <c r="B13" s="196" t="s">
        <v>78</v>
      </c>
      <c r="C13" s="197">
        <f>5000+7500</f>
        <v>12500</v>
      </c>
      <c r="D13" s="198">
        <f>6750+87.9</f>
        <v>6837.9</v>
      </c>
      <c r="E13" s="199">
        <f t="shared" si="0"/>
        <v>54.703199999999995</v>
      </c>
    </row>
    <row r="14" spans="1:5" ht="15" hidden="1">
      <c r="A14" s="201">
        <v>9</v>
      </c>
      <c r="B14" s="202" t="s">
        <v>79</v>
      </c>
      <c r="C14" s="203">
        <f>30371.3+70+14189</f>
        <v>44630.3</v>
      </c>
      <c r="D14" s="204">
        <f>17841.9+70</f>
        <v>17911.9</v>
      </c>
      <c r="E14" s="205">
        <f t="shared" si="0"/>
        <v>40.13394487601472</v>
      </c>
    </row>
    <row r="15" spans="1:5" ht="15.75" hidden="1" thickBot="1">
      <c r="A15" s="206"/>
      <c r="B15" s="207" t="s">
        <v>35</v>
      </c>
      <c r="C15" s="208">
        <f>SUM(C6:C14)</f>
        <v>2781872.5999999996</v>
      </c>
      <c r="D15" s="209">
        <f>SUM(D6:D14)</f>
        <v>2234876.32</v>
      </c>
      <c r="E15" s="210">
        <f t="shared" si="0"/>
        <v>80.33711967974378</v>
      </c>
    </row>
    <row r="16" ht="15" hidden="1"/>
    <row r="17" ht="15" hidden="1"/>
    <row r="18" ht="15" hidden="1"/>
    <row r="19" ht="15" hidden="1"/>
    <row r="20" ht="15" hidden="1"/>
    <row r="21" ht="15" hidden="1"/>
    <row r="22" ht="15" hidden="1"/>
    <row r="23" spans="1:5" ht="76.5" customHeight="1">
      <c r="A23" s="289" t="s">
        <v>98</v>
      </c>
      <c r="B23" s="289"/>
      <c r="C23" s="289"/>
      <c r="D23" s="289"/>
      <c r="E23" s="289"/>
    </row>
    <row r="24" ht="15.75" thickBot="1"/>
    <row r="25" spans="1:5" ht="79.5" thickBot="1">
      <c r="A25" s="211" t="s">
        <v>66</v>
      </c>
      <c r="B25" s="211" t="s">
        <v>67</v>
      </c>
      <c r="C25" s="212" t="s">
        <v>80</v>
      </c>
      <c r="D25" s="213" t="s">
        <v>97</v>
      </c>
      <c r="E25" s="214" t="s">
        <v>70</v>
      </c>
    </row>
    <row r="26" spans="1:5" ht="44.25" customHeight="1">
      <c r="A26" s="215">
        <v>1</v>
      </c>
      <c r="B26" s="216" t="s">
        <v>93</v>
      </c>
      <c r="C26" s="217">
        <f>C27+C28+C29</f>
        <v>1297251</v>
      </c>
      <c r="D26" s="218">
        <f>D27+D28+D29</f>
        <v>992890.5999999999</v>
      </c>
      <c r="E26" s="219">
        <f>D26/C26*100</f>
        <v>76.53804853494042</v>
      </c>
    </row>
    <row r="27" spans="1:5" ht="35.25" customHeight="1">
      <c r="A27" s="215"/>
      <c r="B27" s="257" t="s">
        <v>94</v>
      </c>
      <c r="C27" s="258">
        <v>808192.3</v>
      </c>
      <c r="D27" s="259">
        <v>672252.6</v>
      </c>
      <c r="E27" s="260">
        <f>D27/C27*100</f>
        <v>83.17978283138801</v>
      </c>
    </row>
    <row r="28" spans="1:5" ht="34.5" customHeight="1">
      <c r="A28" s="215"/>
      <c r="B28" s="257" t="s">
        <v>95</v>
      </c>
      <c r="C28" s="258">
        <v>85885.2</v>
      </c>
      <c r="D28" s="259">
        <v>52578.2</v>
      </c>
      <c r="E28" s="260">
        <f>D28/C28*100</f>
        <v>61.21916232365996</v>
      </c>
    </row>
    <row r="29" spans="1:5" ht="39.75" customHeight="1">
      <c r="A29" s="215"/>
      <c r="B29" s="257" t="s">
        <v>96</v>
      </c>
      <c r="C29" s="258">
        <v>403173.5</v>
      </c>
      <c r="D29" s="259">
        <v>268059.8</v>
      </c>
      <c r="E29" s="260">
        <f>D29/C29*100</f>
        <v>66.4874551526824</v>
      </c>
    </row>
    <row r="30" spans="1:5" ht="44.25" customHeight="1">
      <c r="A30" s="220">
        <v>2</v>
      </c>
      <c r="B30" s="221" t="s">
        <v>81</v>
      </c>
      <c r="C30" s="222">
        <v>58251.8</v>
      </c>
      <c r="D30" s="223">
        <v>33446.4</v>
      </c>
      <c r="E30" s="224">
        <f>D30/C30*100</f>
        <v>57.416938189034504</v>
      </c>
    </row>
    <row r="31" spans="1:5" ht="44.25" customHeight="1">
      <c r="A31" s="220">
        <v>3</v>
      </c>
      <c r="B31" s="225" t="s">
        <v>76</v>
      </c>
      <c r="C31" s="222">
        <v>25</v>
      </c>
      <c r="D31" s="223">
        <v>0</v>
      </c>
      <c r="E31" s="224">
        <f>D31/C31*100</f>
        <v>0</v>
      </c>
    </row>
    <row r="32" spans="1:5" ht="44.25" customHeight="1">
      <c r="A32" s="220">
        <v>4</v>
      </c>
      <c r="B32" s="225" t="s">
        <v>92</v>
      </c>
      <c r="C32" s="222">
        <v>25</v>
      </c>
      <c r="D32" s="223">
        <v>0</v>
      </c>
      <c r="E32" s="224">
        <f>D32/C32*100</f>
        <v>0</v>
      </c>
    </row>
    <row r="33" spans="1:5" ht="44.25" customHeight="1" hidden="1">
      <c r="A33" s="220">
        <v>5</v>
      </c>
      <c r="B33" s="225"/>
      <c r="C33" s="222">
        <f>950000+4941.2</f>
        <v>954941.2</v>
      </c>
      <c r="D33" s="223"/>
      <c r="E33" s="224">
        <f>D33/C33*100</f>
        <v>0</v>
      </c>
    </row>
    <row r="34" spans="1:5" ht="44.25" customHeight="1">
      <c r="A34" s="226">
        <v>5</v>
      </c>
      <c r="B34" s="227" t="s">
        <v>82</v>
      </c>
      <c r="C34" s="228">
        <v>225495.2</v>
      </c>
      <c r="D34" s="229">
        <v>223994.9</v>
      </c>
      <c r="E34" s="230">
        <f>D34/C34*100</f>
        <v>99.33466432988374</v>
      </c>
    </row>
    <row r="35" spans="1:5" ht="44.25" customHeight="1">
      <c r="A35" s="226">
        <v>6</v>
      </c>
      <c r="B35" s="231" t="s">
        <v>79</v>
      </c>
      <c r="C35" s="228">
        <v>25010.1</v>
      </c>
      <c r="D35" s="229">
        <v>18916</v>
      </c>
      <c r="E35" s="230">
        <f>D35/C35*100</f>
        <v>75.63344408858822</v>
      </c>
    </row>
    <row r="36" spans="1:5" ht="44.25" customHeight="1" hidden="1" thickBot="1">
      <c r="A36" s="232"/>
      <c r="B36" s="233"/>
      <c r="C36" s="234"/>
      <c r="D36" s="234"/>
      <c r="E36" s="230" t="e">
        <f>D36/C36*100</f>
        <v>#DIV/0!</v>
      </c>
    </row>
    <row r="37" spans="1:5" ht="44.25" customHeight="1" thickBot="1">
      <c r="A37" s="232">
        <v>7</v>
      </c>
      <c r="B37" s="261" t="s">
        <v>83</v>
      </c>
      <c r="C37" s="235">
        <v>600.5</v>
      </c>
      <c r="D37" s="236">
        <v>420.3</v>
      </c>
      <c r="E37" s="230">
        <f>D37/C37*100</f>
        <v>69.9916736053289</v>
      </c>
    </row>
    <row r="38" spans="1:5" ht="44.25" customHeight="1" thickBot="1">
      <c r="A38" s="237"/>
      <c r="B38" s="238" t="s">
        <v>35</v>
      </c>
      <c r="C38" s="239">
        <f>C26+C30+C31+C32+C34+C35+C37</f>
        <v>1606658.6</v>
      </c>
      <c r="D38" s="239">
        <f>D26+D30+D31+D32+D34+D35+D37</f>
        <v>1269668.2</v>
      </c>
      <c r="E38" s="240">
        <f>D38/C38*100</f>
        <v>79.02538846771803</v>
      </c>
    </row>
  </sheetData>
  <sheetProtection/>
  <mergeCells count="1">
    <mergeCell ref="A23:E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27" sqref="F27"/>
    </sheetView>
  </sheetViews>
  <sheetFormatPr defaultColWidth="9.140625" defaultRowHeight="15"/>
  <cols>
    <col min="1" max="1" width="47.7109375" style="1" customWidth="1"/>
    <col min="2" max="2" width="14.00390625" style="112" customWidth="1"/>
    <col min="3" max="3" width="0" style="112" hidden="1" customWidth="1"/>
    <col min="4" max="4" width="0.5625" style="1" hidden="1" customWidth="1"/>
    <col min="5" max="5" width="19.7109375" style="1" customWidth="1"/>
    <col min="6" max="6" width="19.57421875" style="1" customWidth="1"/>
    <col min="7" max="7" width="19.7109375" style="1" customWidth="1"/>
    <col min="8" max="16384" width="9.140625" style="1" customWidth="1"/>
  </cols>
  <sheetData>
    <row r="1" spans="1:7" ht="60" customHeight="1" thickBot="1">
      <c r="A1" s="293" t="s">
        <v>89</v>
      </c>
      <c r="B1" s="294"/>
      <c r="C1" s="294"/>
      <c r="D1" s="294"/>
      <c r="E1" s="294"/>
      <c r="F1" s="294"/>
      <c r="G1" s="294"/>
    </row>
    <row r="2" spans="1:7" ht="54" customHeight="1" thickBot="1">
      <c r="A2" s="295" t="s">
        <v>0</v>
      </c>
      <c r="B2" s="298" t="s">
        <v>1</v>
      </c>
      <c r="C2" s="2" t="s">
        <v>2</v>
      </c>
      <c r="D2" s="3" t="s">
        <v>2</v>
      </c>
      <c r="E2" s="301" t="s">
        <v>90</v>
      </c>
      <c r="F2" s="301" t="s">
        <v>91</v>
      </c>
      <c r="G2" s="304" t="s">
        <v>3</v>
      </c>
    </row>
    <row r="3" spans="1:7" ht="12.75" customHeight="1" hidden="1">
      <c r="A3" s="296"/>
      <c r="B3" s="299"/>
      <c r="C3" s="307">
        <v>2001</v>
      </c>
      <c r="D3" s="309">
        <v>2002</v>
      </c>
      <c r="E3" s="302"/>
      <c r="F3" s="302"/>
      <c r="G3" s="305"/>
    </row>
    <row r="4" spans="1:7" ht="15.75" customHeight="1" hidden="1" thickBot="1">
      <c r="A4" s="297"/>
      <c r="B4" s="300"/>
      <c r="C4" s="308"/>
      <c r="D4" s="310"/>
      <c r="E4" s="303"/>
      <c r="F4" s="303"/>
      <c r="G4" s="306"/>
    </row>
    <row r="5" spans="1:7" ht="16.5" thickBot="1">
      <c r="A5" s="4" t="s">
        <v>4</v>
      </c>
      <c r="B5" s="5" t="s">
        <v>5</v>
      </c>
      <c r="C5" s="6"/>
      <c r="D5" s="7"/>
      <c r="E5" s="8">
        <f>E7+E8+E9+E10+E11+E12+E13</f>
        <v>28292.300000000003</v>
      </c>
      <c r="F5" s="9">
        <f>F7+F8+F9+F10+F11+F12+F13</f>
        <v>28937.899999999994</v>
      </c>
      <c r="G5" s="10">
        <f>F5/E5</f>
        <v>1.022818929532063</v>
      </c>
    </row>
    <row r="6" spans="1:7" ht="15" customHeight="1">
      <c r="A6" s="11" t="s">
        <v>6</v>
      </c>
      <c r="B6" s="12"/>
      <c r="C6" s="13"/>
      <c r="D6" s="14"/>
      <c r="E6" s="15"/>
      <c r="F6" s="16"/>
      <c r="G6" s="17"/>
    </row>
    <row r="7" spans="1:8" ht="15.75">
      <c r="A7" s="18" t="s">
        <v>7</v>
      </c>
      <c r="B7" s="182"/>
      <c r="C7" s="183"/>
      <c r="D7" s="184"/>
      <c r="E7" s="19">
        <f>22734.2+119.5</f>
        <v>22853.7</v>
      </c>
      <c r="F7" s="20">
        <f>22825.6+190.8</f>
        <v>23016.399999999998</v>
      </c>
      <c r="G7" s="21">
        <f aca="true" t="shared" si="0" ref="G7:G17">F7/E7</f>
        <v>1.0071191973290976</v>
      </c>
      <c r="H7" s="22"/>
    </row>
    <row r="8" spans="1:7" ht="15.75">
      <c r="A8" s="23" t="s">
        <v>8</v>
      </c>
      <c r="B8" s="24"/>
      <c r="C8" s="183"/>
      <c r="D8" s="184"/>
      <c r="E8" s="19">
        <v>2621.2</v>
      </c>
      <c r="F8" s="19">
        <v>2971.8</v>
      </c>
      <c r="G8" s="21">
        <f t="shared" si="0"/>
        <v>1.1337555318174883</v>
      </c>
    </row>
    <row r="9" spans="1:7" ht="15.75">
      <c r="A9" s="23" t="s">
        <v>9</v>
      </c>
      <c r="B9" s="182"/>
      <c r="C9" s="183"/>
      <c r="D9" s="184"/>
      <c r="E9" s="19">
        <v>1452.6</v>
      </c>
      <c r="F9" s="20">
        <v>1481.7</v>
      </c>
      <c r="G9" s="21">
        <f t="shared" si="0"/>
        <v>1.020033044196613</v>
      </c>
    </row>
    <row r="10" spans="1:7" ht="15.75">
      <c r="A10" s="25" t="s">
        <v>10</v>
      </c>
      <c r="B10" s="182"/>
      <c r="C10" s="183"/>
      <c r="D10" s="184"/>
      <c r="E10" s="19">
        <v>727.9</v>
      </c>
      <c r="F10" s="20">
        <v>759.6</v>
      </c>
      <c r="G10" s="21">
        <f t="shared" si="0"/>
        <v>1.0435499381783213</v>
      </c>
    </row>
    <row r="11" spans="1:7" ht="15.75">
      <c r="A11" s="23" t="s">
        <v>11</v>
      </c>
      <c r="B11" s="182"/>
      <c r="C11" s="183"/>
      <c r="D11" s="184"/>
      <c r="E11" s="19">
        <v>386.5</v>
      </c>
      <c r="F11" s="20">
        <v>382.3</v>
      </c>
      <c r="G11" s="21">
        <f t="shared" si="0"/>
        <v>0.9891332470892626</v>
      </c>
    </row>
    <row r="12" spans="1:7" ht="15.75">
      <c r="A12" s="23" t="s">
        <v>12</v>
      </c>
      <c r="B12" s="182"/>
      <c r="C12" s="183"/>
      <c r="D12" s="184"/>
      <c r="E12" s="19">
        <v>250.4</v>
      </c>
      <c r="F12" s="20">
        <v>326.1</v>
      </c>
      <c r="G12" s="21">
        <f t="shared" si="0"/>
        <v>1.3023162939297126</v>
      </c>
    </row>
    <row r="13" spans="1:7" ht="16.5" thickBot="1">
      <c r="A13" s="26" t="s">
        <v>13</v>
      </c>
      <c r="B13" s="27"/>
      <c r="C13" s="28"/>
      <c r="D13" s="29"/>
      <c r="E13" s="30"/>
      <c r="F13" s="31"/>
      <c r="G13" s="32">
        <v>1.303</v>
      </c>
    </row>
    <row r="14" spans="1:7" ht="16.5" thickBot="1">
      <c r="A14" s="33" t="s">
        <v>14</v>
      </c>
      <c r="B14" s="34" t="s">
        <v>15</v>
      </c>
      <c r="C14" s="35"/>
      <c r="D14" s="36">
        <f>D18+D19</f>
        <v>112.1</v>
      </c>
      <c r="E14" s="8">
        <f>E19+E20+E21</f>
        <v>20.153521002729914</v>
      </c>
      <c r="F14" s="8">
        <f>F19+F20+F21</f>
        <v>24</v>
      </c>
      <c r="G14" s="10">
        <f t="shared" si="0"/>
        <v>1.1908589073219047</v>
      </c>
    </row>
    <row r="15" spans="1:7" ht="16.5" hidden="1" thickBot="1">
      <c r="A15" s="37" t="s">
        <v>16</v>
      </c>
      <c r="B15" s="38" t="s">
        <v>17</v>
      </c>
      <c r="C15" s="39"/>
      <c r="D15" s="40">
        <v>109220.5</v>
      </c>
      <c r="E15" s="41"/>
      <c r="F15" s="41"/>
      <c r="G15" s="42" t="e">
        <f t="shared" si="0"/>
        <v>#DIV/0!</v>
      </c>
    </row>
    <row r="16" spans="1:7" ht="16.5" hidden="1" thickBot="1">
      <c r="A16" s="43"/>
      <c r="B16" s="44" t="s">
        <v>15</v>
      </c>
      <c r="C16" s="45"/>
      <c r="D16" s="46">
        <f>D15*0.8/1000</f>
        <v>87.3764</v>
      </c>
      <c r="E16" s="47"/>
      <c r="F16" s="47"/>
      <c r="G16" s="21" t="e">
        <f t="shared" si="0"/>
        <v>#DIV/0!</v>
      </c>
    </row>
    <row r="17" spans="1:7" ht="16.5" hidden="1" thickBot="1">
      <c r="A17" s="48"/>
      <c r="B17" s="49" t="s">
        <v>18</v>
      </c>
      <c r="C17" s="50"/>
      <c r="D17" s="51"/>
      <c r="E17" s="52"/>
      <c r="F17" s="52"/>
      <c r="G17" s="32" t="e">
        <f t="shared" si="0"/>
        <v>#DIV/0!</v>
      </c>
    </row>
    <row r="18" spans="1:7" ht="15.75">
      <c r="A18" s="53" t="s">
        <v>6</v>
      </c>
      <c r="B18" s="54"/>
      <c r="C18" s="55"/>
      <c r="D18" s="56">
        <v>92.1</v>
      </c>
      <c r="E18" s="57"/>
      <c r="F18" s="58"/>
      <c r="G18" s="59"/>
    </row>
    <row r="19" spans="1:7" ht="15.75">
      <c r="A19" s="18" t="s">
        <v>7</v>
      </c>
      <c r="B19" s="24"/>
      <c r="C19" s="60"/>
      <c r="D19" s="61">
        <v>20</v>
      </c>
      <c r="E19" s="62">
        <f>F19/G19</f>
        <v>8.803827751196172</v>
      </c>
      <c r="F19" s="20">
        <v>9.2</v>
      </c>
      <c r="G19" s="63">
        <v>1.045</v>
      </c>
    </row>
    <row r="20" spans="1:7" ht="15.75">
      <c r="A20" s="18" t="s">
        <v>19</v>
      </c>
      <c r="B20" s="24"/>
      <c r="C20" s="60"/>
      <c r="D20" s="64"/>
      <c r="E20" s="20">
        <f>F20/G20</f>
        <v>11.349693251533742</v>
      </c>
      <c r="F20" s="20">
        <v>14.8</v>
      </c>
      <c r="G20" s="63">
        <v>1.304</v>
      </c>
    </row>
    <row r="21" spans="1:7" ht="16.5" thickBot="1">
      <c r="A21" s="65" t="s">
        <v>20</v>
      </c>
      <c r="B21" s="66"/>
      <c r="C21" s="67"/>
      <c r="D21" s="68">
        <v>101.7</v>
      </c>
      <c r="E21" s="69"/>
      <c r="F21" s="69"/>
      <c r="G21" s="70">
        <v>1.356</v>
      </c>
    </row>
    <row r="22" spans="1:7" ht="16.5" thickBot="1">
      <c r="A22" s="71" t="s">
        <v>21</v>
      </c>
      <c r="B22" s="72" t="s">
        <v>22</v>
      </c>
      <c r="C22" s="73"/>
      <c r="D22" s="74">
        <f>D23+D25</f>
        <v>58287.6</v>
      </c>
      <c r="E22" s="75">
        <f>E24+E25+E26+E27</f>
        <v>38354.682238997295</v>
      </c>
      <c r="F22" s="75">
        <f>F24+F25+F26+F27</f>
        <v>38549.7</v>
      </c>
      <c r="G22" s="76">
        <f>F22/E22</f>
        <v>1.0050845881028945</v>
      </c>
    </row>
    <row r="23" spans="1:7" ht="15.75">
      <c r="A23" s="53" t="s">
        <v>6</v>
      </c>
      <c r="B23" s="181"/>
      <c r="C23" s="55"/>
      <c r="D23" s="56">
        <v>20766.6</v>
      </c>
      <c r="E23" s="77"/>
      <c r="F23" s="77"/>
      <c r="G23" s="78"/>
    </row>
    <row r="24" spans="1:7" ht="15.75">
      <c r="A24" s="18" t="s">
        <v>7</v>
      </c>
      <c r="B24" s="24"/>
      <c r="C24" s="60"/>
      <c r="D24" s="61"/>
      <c r="E24" s="20">
        <f>F24/G24</f>
        <v>36653.53938185444</v>
      </c>
      <c r="F24" s="20">
        <v>36763.5</v>
      </c>
      <c r="G24" s="63">
        <v>1.003</v>
      </c>
    </row>
    <row r="25" spans="1:7" ht="15.75">
      <c r="A25" s="18" t="s">
        <v>23</v>
      </c>
      <c r="B25" s="24"/>
      <c r="C25" s="60"/>
      <c r="D25" s="61">
        <v>37521</v>
      </c>
      <c r="E25" s="20">
        <f>F25/G25</f>
        <v>1701.142857142857</v>
      </c>
      <c r="F25" s="20">
        <v>1786.2</v>
      </c>
      <c r="G25" s="63">
        <v>1.05</v>
      </c>
    </row>
    <row r="26" spans="1:7" ht="15.75" hidden="1">
      <c r="A26" s="79" t="s">
        <v>24</v>
      </c>
      <c r="B26" s="80"/>
      <c r="C26" s="81"/>
      <c r="D26" s="82">
        <v>114.9</v>
      </c>
      <c r="E26" s="31"/>
      <c r="F26" s="31"/>
      <c r="G26" s="83"/>
    </row>
    <row r="27" spans="1:7" ht="16.5" thickBot="1">
      <c r="A27" s="79" t="s">
        <v>20</v>
      </c>
      <c r="B27" s="84"/>
      <c r="C27" s="84"/>
      <c r="D27" s="85"/>
      <c r="E27" s="86"/>
      <c r="F27" s="86"/>
      <c r="G27" s="87">
        <v>1.155</v>
      </c>
    </row>
    <row r="28" spans="1:7" ht="32.25" thickBot="1">
      <c r="A28" s="33" t="s">
        <v>25</v>
      </c>
      <c r="B28" s="5" t="s">
        <v>26</v>
      </c>
      <c r="C28" s="35"/>
      <c r="D28" s="88">
        <v>105.6</v>
      </c>
      <c r="E28" s="9">
        <f>E33+E34+E35+E36</f>
        <v>218910.57429677979</v>
      </c>
      <c r="F28" s="9">
        <f>F33+F34+F35+F36</f>
        <v>220445.5</v>
      </c>
      <c r="G28" s="89">
        <f>F28/E28</f>
        <v>1.0070116562808853</v>
      </c>
    </row>
    <row r="29" spans="1:7" ht="12.75" customHeight="1" hidden="1">
      <c r="A29" s="90" t="s">
        <v>6</v>
      </c>
      <c r="B29" s="91"/>
      <c r="C29" s="92"/>
      <c r="D29" s="93" t="e">
        <f>(#REF!+#REF!)/2</f>
        <v>#REF!</v>
      </c>
      <c r="E29" s="94"/>
      <c r="F29" s="94"/>
      <c r="G29" s="95" t="e">
        <f>F29/E29</f>
        <v>#DIV/0!</v>
      </c>
    </row>
    <row r="30" spans="1:7" ht="18" customHeight="1">
      <c r="A30" s="53" t="s">
        <v>6</v>
      </c>
      <c r="B30" s="96"/>
      <c r="C30" s="55"/>
      <c r="D30" s="97"/>
      <c r="E30" s="77"/>
      <c r="F30" s="77"/>
      <c r="G30" s="78"/>
    </row>
    <row r="31" spans="1:7" ht="12.75" customHeight="1" hidden="1">
      <c r="A31" s="18" t="s">
        <v>27</v>
      </c>
      <c r="B31" s="98"/>
      <c r="C31" s="60"/>
      <c r="D31" s="99">
        <v>122.7</v>
      </c>
      <c r="E31" s="100"/>
      <c r="F31" s="100"/>
      <c r="G31" s="101" t="e">
        <f>F31/E31</f>
        <v>#DIV/0!</v>
      </c>
    </row>
    <row r="32" spans="1:7" ht="12.75" customHeight="1" hidden="1">
      <c r="A32" s="18" t="s">
        <v>28</v>
      </c>
      <c r="B32" s="98"/>
      <c r="C32" s="60"/>
      <c r="D32" s="61"/>
      <c r="E32" s="100"/>
      <c r="F32" s="100"/>
      <c r="G32" s="101" t="e">
        <f>F32/E32</f>
        <v>#DIV/0!</v>
      </c>
    </row>
    <row r="33" spans="1:7" ht="15.75">
      <c r="A33" s="18" t="s">
        <v>28</v>
      </c>
      <c r="B33" s="98"/>
      <c r="C33" s="60"/>
      <c r="D33" s="61"/>
      <c r="E33" s="20">
        <f>F33/G33</f>
        <v>138956.0079443893</v>
      </c>
      <c r="F33" s="20">
        <v>139928.7</v>
      </c>
      <c r="G33" s="63">
        <v>1.007</v>
      </c>
    </row>
    <row r="34" spans="1:7" ht="15.75">
      <c r="A34" s="102" t="s">
        <v>29</v>
      </c>
      <c r="B34" s="98"/>
      <c r="C34" s="60"/>
      <c r="D34" s="61"/>
      <c r="E34" s="20">
        <f>F34/G34</f>
        <v>73779.67967967967</v>
      </c>
      <c r="F34" s="20">
        <v>73705.9</v>
      </c>
      <c r="G34" s="63">
        <v>0.999</v>
      </c>
    </row>
    <row r="35" spans="1:7" ht="15.75">
      <c r="A35" s="18" t="s">
        <v>30</v>
      </c>
      <c r="B35" s="98"/>
      <c r="C35" s="60"/>
      <c r="D35" s="99">
        <v>148.64</v>
      </c>
      <c r="E35" s="20">
        <f>F35/G35</f>
        <v>6174.886672710789</v>
      </c>
      <c r="F35" s="20">
        <v>6810.9</v>
      </c>
      <c r="G35" s="63">
        <v>1.103</v>
      </c>
    </row>
    <row r="36" spans="1:7" ht="16.5" thickBot="1">
      <c r="A36" s="65" t="s">
        <v>20</v>
      </c>
      <c r="B36" s="103"/>
      <c r="C36" s="104">
        <v>1706.7</v>
      </c>
      <c r="D36" s="105">
        <v>2547.5</v>
      </c>
      <c r="E36" s="106"/>
      <c r="F36" s="69"/>
      <c r="G36" s="70">
        <v>0.794</v>
      </c>
    </row>
    <row r="37" spans="1:7" ht="12.75" hidden="1">
      <c r="A37" s="107"/>
      <c r="B37" s="108"/>
      <c r="C37" s="108"/>
      <c r="D37" s="109" t="e">
        <f>D36/#REF!*100</f>
        <v>#REF!</v>
      </c>
      <c r="E37" s="109"/>
      <c r="F37" s="109"/>
      <c r="G37" s="109"/>
    </row>
    <row r="38" spans="1:7" ht="12.75">
      <c r="A38" s="290"/>
      <c r="B38" s="291"/>
      <c r="C38" s="291"/>
      <c r="D38" s="292"/>
      <c r="E38" s="292"/>
      <c r="F38" s="110"/>
      <c r="G38" s="110"/>
    </row>
    <row r="39" ht="12.75">
      <c r="A39" s="111"/>
    </row>
    <row r="40" ht="12.75">
      <c r="A40" s="111"/>
    </row>
    <row r="41" spans="1:7" ht="30" customHeight="1" hidden="1">
      <c r="A41" s="113"/>
      <c r="B41" s="114"/>
      <c r="C41" s="114"/>
      <c r="D41" s="115"/>
      <c r="E41" s="115"/>
      <c r="F41" s="115"/>
      <c r="G41" s="115"/>
    </row>
    <row r="42" spans="1:7" ht="12.75" hidden="1">
      <c r="A42" s="114"/>
      <c r="B42" s="114" t="s">
        <v>5</v>
      </c>
      <c r="C42" s="114"/>
      <c r="D42" s="115">
        <v>10839.2</v>
      </c>
      <c r="E42" s="115"/>
      <c r="F42" s="115"/>
      <c r="G42" s="115"/>
    </row>
    <row r="43" spans="1:7" ht="12.75" hidden="1">
      <c r="A43" s="116"/>
      <c r="B43" s="114" t="s">
        <v>18</v>
      </c>
      <c r="C43" s="114"/>
      <c r="D43" s="117" t="e">
        <f>D42/#REF!*100</f>
        <v>#REF!</v>
      </c>
      <c r="E43" s="115"/>
      <c r="F43" s="115"/>
      <c r="G43" s="115"/>
    </row>
    <row r="44" spans="1:7" ht="12.75" hidden="1">
      <c r="A44" s="116"/>
      <c r="B44" s="114" t="s">
        <v>18</v>
      </c>
      <c r="C44" s="114"/>
      <c r="D44" s="117"/>
      <c r="E44" s="115"/>
      <c r="F44" s="115"/>
      <c r="G44" s="115"/>
    </row>
    <row r="45" spans="1:7" ht="12.75" hidden="1">
      <c r="A45" s="114"/>
      <c r="B45" s="114" t="s">
        <v>5</v>
      </c>
      <c r="C45" s="114"/>
      <c r="D45" s="115">
        <v>1577.2</v>
      </c>
      <c r="E45" s="115"/>
      <c r="F45" s="115"/>
      <c r="G45" s="115"/>
    </row>
    <row r="46" spans="1:7" ht="12.75" hidden="1">
      <c r="A46" s="116"/>
      <c r="B46" s="114" t="s">
        <v>18</v>
      </c>
      <c r="C46" s="114"/>
      <c r="D46" s="117">
        <f>D45/D36*100</f>
        <v>61.91167811579981</v>
      </c>
      <c r="E46" s="115"/>
      <c r="F46" s="115"/>
      <c r="G46" s="115"/>
    </row>
    <row r="47" spans="1:7" ht="12.75" hidden="1">
      <c r="A47" s="116"/>
      <c r="B47" s="114" t="s">
        <v>18</v>
      </c>
      <c r="C47" s="114"/>
      <c r="D47" s="115"/>
      <c r="E47" s="115"/>
      <c r="F47" s="115"/>
      <c r="G47" s="115"/>
    </row>
  </sheetData>
  <sheetProtection/>
  <mergeCells count="9">
    <mergeCell ref="A38:E38"/>
    <mergeCell ref="A1:G1"/>
    <mergeCell ref="A2:A4"/>
    <mergeCell ref="B2:B4"/>
    <mergeCell ref="E2:E4"/>
    <mergeCell ref="F2:F4"/>
    <mergeCell ref="G2:G4"/>
    <mergeCell ref="C3:C4"/>
    <mergeCell ref="D3:D4"/>
  </mergeCells>
  <printOptions/>
  <pageMargins left="0.984251968503937" right="0.3937007874015748" top="0.3937007874015748" bottom="0.3937007874015748" header="0.5118110236220472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2012-11-21T13:09:23Z</dcterms:modified>
  <cp:category/>
  <cp:version/>
  <cp:contentType/>
  <cp:contentStatus/>
</cp:coreProperties>
</file>